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65491" windowWidth="11865" windowHeight="10740" tabRatio="792" activeTab="0"/>
  </bookViews>
  <sheets>
    <sheet name="2019-2020 проект" sheetId="1" r:id="rId1"/>
  </sheets>
  <definedNames>
    <definedName name="_xlnm.Print_Titles" localSheetId="0">'2019-2020 проект'!$5:$6</definedName>
  </definedNames>
  <calcPr fullCalcOnLoad="1"/>
</workbook>
</file>

<file path=xl/sharedStrings.xml><?xml version="1.0" encoding="utf-8"?>
<sst xmlns="http://schemas.openxmlformats.org/spreadsheetml/2006/main" count="2488" uniqueCount="485">
  <si>
    <t>ЗДРАВООХРАНЕНИЕ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</si>
  <si>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</si>
  <si>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</si>
  <si>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</si>
  <si>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ВСЕГО РАСХОДОВ</t>
  </si>
  <si>
    <t>Пенсионное обеспечение</t>
  </si>
  <si>
    <t>Другие вопросы в области  образования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</si>
  <si>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</si>
  <si>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</si>
  <si>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</si>
  <si>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Резервные фонды местных администраций </t>
  </si>
  <si>
    <t>Другие вопросы в области национальной экономики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</si>
  <si>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</si>
  <si>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</si>
  <si>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</si>
  <si>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</si>
  <si>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</si>
  <si>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</si>
  <si>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</si>
  <si>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Охрана семьи и детства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</si>
  <si>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</si>
  <si>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</si>
  <si>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</si>
  <si>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</si>
  <si>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</si>
  <si>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</si>
  <si>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</si>
  <si>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</si>
  <si>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</si>
  <si>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12</t>
  </si>
  <si>
    <t>03</t>
  </si>
  <si>
    <t>Коммунальное хозяйство</t>
  </si>
  <si>
    <t>Другие общегосударственные вопросы</t>
  </si>
  <si>
    <t xml:space="preserve"> </t>
  </si>
  <si>
    <t>ОБЩЕГОСУДАРСТВЕННЫЕ ВОПРОСЫ</t>
  </si>
  <si>
    <t>09</t>
  </si>
  <si>
    <t>НАЦИОНАЛЬНАЯ ЭКОНОМИКА</t>
  </si>
  <si>
    <t>Транспорт</t>
  </si>
  <si>
    <t>11</t>
  </si>
  <si>
    <t>ЖИЛИЩНО- КОММУНАЛЬНОЕ ХОЗЯЙСТВО</t>
  </si>
  <si>
    <t>ОБРАЗОВАНИЕ</t>
  </si>
  <si>
    <t>СОЦИАЛЬНАЯ ПОЛИТИКА</t>
  </si>
  <si>
    <t>Резервные фонды</t>
  </si>
  <si>
    <t>Благоустройство</t>
  </si>
  <si>
    <t>Реализация государственных функций, связанных с общегосударственным управлением</t>
  </si>
  <si>
    <t>13</t>
  </si>
  <si>
    <t>Массовый спорт</t>
  </si>
  <si>
    <t>Спорт высших достижений</t>
  </si>
  <si>
    <t>НАЦИОНАЛЬНАЯ БЕЗОПАСНОСТЬ И ПРАВООХРАНИТЕЛЬНАЯ ДЕЯТЕЛЬНОСТЬ</t>
  </si>
  <si>
    <t>Другие вопросы в области здравоохранения</t>
  </si>
  <si>
    <t>Межбюджетные трансферты</t>
  </si>
  <si>
    <t>Мероприятия в области образования</t>
  </si>
  <si>
    <t>Содержание казённых учреждений</t>
  </si>
  <si>
    <t>Дорожное хозяйство (дорожные фонды)</t>
  </si>
  <si>
    <t xml:space="preserve">10 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</si>
  <si>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</si>
  <si>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</si>
  <si>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</si>
  <si>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</si>
  <si>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</si>
  <si>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</si>
  <si>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Подпрограмма "Развитие профессионального образования"</t>
  </si>
  <si>
    <t>Другие вопросы в области культуры, кинематографии</t>
  </si>
  <si>
    <t xml:space="preserve">Обеспечение выплат сельской интеллигенции на оплату жилого помещения, отопления и освещения работникам муниципальных учреждений, проживающим и работающим в сельской местности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</si>
  <si>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</si>
  <si>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</si>
  <si>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Санитарно-эпидемиологическое благополучие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</si>
  <si>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</si>
  <si>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Межбюджетные трансферты на осуществление полномочий в области архитектуры и градостроительства</t>
  </si>
  <si>
    <t>Содержание муниципального казённого учреждения "Хозяйственное управление  администрации Великоустюгского муниципального района"</t>
  </si>
  <si>
    <t>Дотации</t>
  </si>
  <si>
    <t>Поддержка мер по обеспечению сбалансированности бюджетов поселений</t>
  </si>
  <si>
    <t>Субсидии из районного бюджета на финансовую поддержку социально ориентированных некоммерческих организаций</t>
  </si>
  <si>
    <t xml:space="preserve">Дошкольное образование 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</si>
  <si>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</si>
  <si>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</si>
  <si>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</si>
  <si>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</si>
  <si>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</si>
  <si>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</si>
  <si>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</si>
  <si>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</si>
  <si>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</si>
  <si>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</si>
  <si>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</si>
  <si>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</si>
  <si>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Непрограммные расходы</t>
  </si>
  <si>
    <t>Представительный орган муниципального образования</t>
  </si>
  <si>
    <t xml:space="preserve">06 </t>
  </si>
  <si>
    <t>Контрольно- счётная палата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</si>
  <si>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</si>
  <si>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Организационные мероприятия</t>
  </si>
  <si>
    <t>Органы местного самоуправления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</si>
  <si>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</si>
  <si>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</si>
  <si>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Содержание МКУ "Централизованная бухгалтерия по обслуживанию учреждений культуры, спорта и молодёжной политики"</t>
  </si>
  <si>
    <t>Содержание казенных учреждений</t>
  </si>
  <si>
    <t>Жилищное хозяйство</t>
  </si>
  <si>
    <t>Социальные выплаты отдельным категориям граждан на возмещение расходов  по оплате жилого помещения и коммунальных услуг</t>
  </si>
  <si>
    <t>Межбюджетные трансферты на выполнение полномочий городских (сельских) поселений</t>
  </si>
  <si>
    <t xml:space="preserve">Межбюджетные трансферты на выполнение полномочий по осуществлению внешнего муниципального финансового контроля </t>
  </si>
  <si>
    <t>Межбюджетные трансферты, передаваемые в бюджеты  городских (сельских) поселений из районного бюджета</t>
  </si>
  <si>
    <t>Обеспечение сохранности архивных документов</t>
  </si>
  <si>
    <t>Предоставление молодым семьям социальных выплат на приобретение (строительство) жилья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</si>
  <si>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</si>
  <si>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</si>
  <si>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Предупреждение экстремизма и терроризма</t>
  </si>
  <si>
    <t>Привлечение общественности к охране общественного порядка</t>
  </si>
  <si>
    <t>Прочие непрограммные расходы</t>
  </si>
  <si>
    <t>Отдельные мероприятия в области национальной экономики</t>
  </si>
  <si>
    <t>Мероприятия в области речного транспорта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</si>
  <si>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</si>
  <si>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</si>
  <si>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(тыс. рублей)</t>
  </si>
  <si>
    <t>РЗ</t>
  </si>
  <si>
    <t>ПР</t>
  </si>
  <si>
    <t>КВР</t>
  </si>
  <si>
    <t>КЦСР</t>
  </si>
  <si>
    <t>Информационное обеспечение туристской деятельности и продвижение туристского продукта района</t>
  </si>
  <si>
    <t>Повышение эффективности реализации молодёжной политики в муниципальных образованиях Великоустюгского района</t>
  </si>
  <si>
    <t xml:space="preserve">Создание условий для духовно-нравственного, патриотического и гражданско-правового воспитания молодёжи, формирование позитивного отношения у молодых людей к военной службе и положительной мотивации относительно прохождения военной службы по призыву и по контракту 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</si>
  <si>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уровня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</si>
  <si>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</si>
  <si>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КУЛЬТУРА, КИНЕМАТОГРАФИЯ</t>
  </si>
  <si>
    <t>ФИЗИЧЕСКАЯ КУЛЬТУРА И СПОРТ</t>
  </si>
  <si>
    <t>Предупреждение беспризорности, безнадзорности, профилактика правонарушений несовершеннолетних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</si>
  <si>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</si>
  <si>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Мероприятия по предупреждению и ликвидации последствий чрезвычайных ситуаций природного и техногенного характера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</si>
  <si>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</si>
  <si>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</si>
  <si>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Развитие кадрового потенциала в системе муниципального управления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</si>
  <si>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</si>
  <si>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Муниципальная  программа "Обеспечение законности, правопорядка и общественной безопасности в Великоустюгском муниципальном районе на 2015-2020 годы"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</si>
  <si>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</si>
  <si>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</si>
  <si>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</si>
  <si>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</si>
  <si>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</si>
  <si>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</si>
  <si>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</si>
  <si>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</si>
  <si>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110</t>
  </si>
  <si>
    <t>Иные выплаты населению</t>
  </si>
  <si>
    <t>360</t>
  </si>
  <si>
    <t xml:space="preserve"> Субсидии бюджетным учреждениям</t>
  </si>
  <si>
    <t>610</t>
  </si>
  <si>
    <t>540</t>
  </si>
  <si>
    <t>Иные межбюджетные трансферты</t>
  </si>
  <si>
    <t>Социальные выплаты гражданам, кроме публичных нормативных социальных выплат</t>
  </si>
  <si>
    <t>320</t>
  </si>
  <si>
    <t>340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</si>
  <si>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</si>
  <si>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</si>
  <si>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государственных (муниципальных) учреждений)</t>
  </si>
  <si>
    <t>630</t>
  </si>
  <si>
    <t>510</t>
  </si>
  <si>
    <t>810</t>
  </si>
  <si>
    <t>620</t>
  </si>
  <si>
    <t>Субсидии автономным учреждениям</t>
  </si>
  <si>
    <t>Стипендии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</si>
  <si>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</si>
  <si>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350</t>
  </si>
  <si>
    <t>Межбюджетные трансферты на осуществление полномочий по определению поставщиков (подрядчиков, исполнителей)</t>
  </si>
  <si>
    <t>Межбюджетные трансферты на выполнение полномочий по развитию библиотечного дела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</si>
  <si>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</si>
  <si>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</si>
  <si>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</si>
  <si>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</si>
  <si>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бюджет</t>
  </si>
  <si>
    <t>81 0 00 00000</t>
  </si>
  <si>
    <t>81 0 02 00000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</si>
  <si>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</si>
  <si>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90 0 00 00000</t>
  </si>
  <si>
    <t>90 0 06 00000</t>
  </si>
  <si>
    <t>73 0 00 00000</t>
  </si>
  <si>
    <t>73 0 00 51200</t>
  </si>
  <si>
    <t>Муниципальная программа "Управление муниципальными финансами Великоустюгского муниципального района на 2016-2020 годы"</t>
  </si>
  <si>
    <t>18 0 00 00000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</si>
  <si>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</si>
  <si>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18 0 03 00000</t>
  </si>
  <si>
    <t>Обеспечение деятельности финансового управления как исполнителя Программы</t>
  </si>
  <si>
    <t>18 0 03 00010</t>
  </si>
  <si>
    <t>18 0 03 72210</t>
  </si>
  <si>
    <t>67 0 00 00000</t>
  </si>
  <si>
    <t>67 0 00 05000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</si>
  <si>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</si>
  <si>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</si>
  <si>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</si>
  <si>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</si>
  <si>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</si>
  <si>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</si>
  <si>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</si>
  <si>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</si>
  <si>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16 0 00 00000</t>
  </si>
  <si>
    <t>16 0 00 00010</t>
  </si>
  <si>
    <t>16 0 00 00030</t>
  </si>
  <si>
    <t>90 0 09 00000</t>
  </si>
  <si>
    <t>90 0 09 03000</t>
  </si>
  <si>
    <t>10 0 00 00000</t>
  </si>
  <si>
    <t>10 0 00 00010</t>
  </si>
  <si>
    <t>10 0 00 00020</t>
  </si>
  <si>
    <t>10 0 00 00030</t>
  </si>
  <si>
    <t>99 0 00 00000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</si>
  <si>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</si>
  <si>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18 0 01 00000</t>
  </si>
  <si>
    <t>Выравнивание бюджетной обеспеченности муниципальных образований района</t>
  </si>
  <si>
    <t>18 0 01 00010</t>
  </si>
  <si>
    <t>18 0 01 72220</t>
  </si>
  <si>
    <t>18 0 01 00020</t>
  </si>
  <si>
    <t>06 0 00 00000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</si>
  <si>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</si>
  <si>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82 0 00 00000</t>
  </si>
  <si>
    <t>82 0 00 99010</t>
  </si>
  <si>
    <t>82 0 00 99020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</si>
  <si>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</si>
  <si>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</si>
  <si>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</si>
  <si>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</si>
  <si>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</si>
  <si>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</si>
  <si>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</si>
  <si>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01 0 01 72010</t>
  </si>
  <si>
    <t>01 0 01 72020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</si>
  <si>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</si>
  <si>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01 0 00 00000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</si>
  <si>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</si>
  <si>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</si>
  <si>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</si>
  <si>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</si>
  <si>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</si>
  <si>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</si>
  <si>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</si>
  <si>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</si>
  <si>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</si>
  <si>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91 0 00 00000</t>
  </si>
  <si>
    <t>91 1 00 00000</t>
  </si>
  <si>
    <t>91 1 13 00000</t>
  </si>
  <si>
    <t>91 1 13 72020</t>
  </si>
  <si>
    <t>Государственная программа "Развитие образования Вологодской области на 2013-2020 годы"</t>
  </si>
  <si>
    <t>01 0 02 00070</t>
  </si>
  <si>
    <t>91 2 00 00000</t>
  </si>
  <si>
    <t>91 2 09 00000</t>
  </si>
  <si>
    <t>91 2 09 72020</t>
  </si>
  <si>
    <t>Основное мероприятие "Создание эффективной системы  кадрового обеспечения региональной системы профессионального образования"</t>
  </si>
  <si>
    <t xml:space="preserve"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</si>
  <si>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01 0 03 00000</t>
  </si>
  <si>
    <t>01 0 03 00020</t>
  </si>
  <si>
    <t>01 0 03 00040</t>
  </si>
  <si>
    <t>07 0 00 00000</t>
  </si>
  <si>
    <t>07 0 01 00000</t>
  </si>
  <si>
    <t>07 0 01 71060</t>
  </si>
  <si>
    <t>07 0 01 00050</t>
  </si>
  <si>
    <t>07 0 01 00020</t>
  </si>
  <si>
    <t>07 0 01 00040</t>
  </si>
  <si>
    <t>07 0 02 00000</t>
  </si>
  <si>
    <t>07 0 02 00010</t>
  </si>
  <si>
    <t>07 0 01 00010</t>
  </si>
  <si>
    <t>07 0 03 00000</t>
  </si>
  <si>
    <t>07 0 03 00010</t>
  </si>
  <si>
    <t>07 0 03 00020</t>
  </si>
  <si>
    <t>90 0 06 01000</t>
  </si>
  <si>
    <t>90 0 02 00000</t>
  </si>
  <si>
    <t>90 0 02 01000</t>
  </si>
  <si>
    <t>04 0 00 00000</t>
  </si>
  <si>
    <t>04 0 00 00010</t>
  </si>
  <si>
    <t>15 0 00 00000</t>
  </si>
  <si>
    <t>17 0 00 00000</t>
  </si>
  <si>
    <t>15 0 01 00000</t>
  </si>
  <si>
    <t>98  0 00 00000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</si>
  <si>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</si>
  <si>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Основное мероприятие "Осуществление отдельных государственных полномочий по отлову и содержанию безнадзорных животных на территории области"</t>
  </si>
  <si>
    <t>98 2 00 00000</t>
  </si>
  <si>
    <t>98 2 04 00000</t>
  </si>
  <si>
    <t>98 2 04 72230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</si>
  <si>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</si>
  <si>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17 0 01 00000 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</si>
  <si>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</si>
  <si>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>Строительство (приобретение) жилья для граждан, проживающих в сельских поселениях  муниципального района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</si>
  <si>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</si>
  <si>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Создание новых объектов показа и новых туристских маршрутов</t>
  </si>
  <si>
    <t>04 0 00 00020</t>
  </si>
  <si>
    <t>04 0 00 00040</t>
  </si>
  <si>
    <t>09 0 00 00000</t>
  </si>
  <si>
    <t>09 0 01 00000</t>
  </si>
  <si>
    <t>09 0 01 L0200</t>
  </si>
  <si>
    <t>Субсидии на обеспечение жильем молодых семей</t>
  </si>
  <si>
    <t>02 0 00 00000</t>
  </si>
  <si>
    <t>02 0 03 00010</t>
  </si>
  <si>
    <t>02 0 03 00020</t>
  </si>
  <si>
    <t>02 0 03 00030</t>
  </si>
  <si>
    <t>02 0 03 00050</t>
  </si>
  <si>
    <t>Выплаты стипендии и оплата прохождения подготовки по второй специальности</t>
  </si>
  <si>
    <t xml:space="preserve">Единовременные выплаты </t>
  </si>
  <si>
    <t>Обеспечение жильём</t>
  </si>
  <si>
    <t>15 0 01 00020</t>
  </si>
  <si>
    <t>90 0 03 00000</t>
  </si>
  <si>
    <t>90 0 03 01000</t>
  </si>
  <si>
    <t>90 0 09 03010</t>
  </si>
  <si>
    <t>90 0 09 03020</t>
  </si>
  <si>
    <t>03 0 00 00010</t>
  </si>
  <si>
    <t>02 0 02 00040</t>
  </si>
  <si>
    <t>02 0 02 00000</t>
  </si>
  <si>
    <t>82 0 00 99030</t>
  </si>
  <si>
    <t>06 0 02 72190</t>
  </si>
  <si>
    <t>06 0 02 00000</t>
  </si>
  <si>
    <t>06 0 03 72190</t>
  </si>
  <si>
    <t>07 0 01 S1060</t>
  </si>
  <si>
    <t>02 0 01 00000</t>
  </si>
  <si>
    <t>02 0 01 00010</t>
  </si>
  <si>
    <t>02 0 01 00020</t>
  </si>
  <si>
    <t>02 0 01 00050</t>
  </si>
  <si>
    <t>15 0 01 00010</t>
  </si>
  <si>
    <t>Муниципальная программа "Обеспечение жильем молодых семей Великоустюгского муниципального района" на 2015-2020 год"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</si>
  <si>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</si>
  <si>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Резерв материальных ресурсов для ликвидации последствий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</si>
  <si>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природного и техногенного характера, создание резерва материальных ресурсов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</si>
  <si>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</si>
  <si>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03 0 00 00000</t>
  </si>
  <si>
    <t>03 0 00 00020</t>
  </si>
  <si>
    <t>03 0 00 00040</t>
  </si>
  <si>
    <t>03 0 00 00050</t>
  </si>
  <si>
    <t>12 0 00 00000</t>
  </si>
  <si>
    <t>12 0 00 00060</t>
  </si>
  <si>
    <t>12 0 00 00050</t>
  </si>
  <si>
    <t>12 0 00 00010</t>
  </si>
  <si>
    <t>12 0 00 00040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</si>
  <si>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</si>
  <si>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</si>
  <si>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</si>
  <si>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</si>
  <si>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90 0 06 02000</t>
  </si>
  <si>
    <t>90 0 06 02020</t>
  </si>
  <si>
    <t>02 0 03 00000</t>
  </si>
  <si>
    <t>100% потребность на заработную плату</t>
  </si>
  <si>
    <t>Субсидии бюджетным  учреждениям</t>
  </si>
  <si>
    <t>08 0 03 72250</t>
  </si>
  <si>
    <t>08 0 04 00000</t>
  </si>
  <si>
    <t>08 0 04 00010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</si>
  <si>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</si>
  <si>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</si>
  <si>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</si>
  <si>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Обеспечение деятельности аппарата управления администрации района</t>
  </si>
  <si>
    <t>08 0 04 72060</t>
  </si>
  <si>
    <t>08 0 04 72140</t>
  </si>
  <si>
    <t>08 0 04 72180</t>
  </si>
  <si>
    <t>Муниципальная программа " Основные направления кадровой политики в Великоустюгском муниципальном районе на 2017-2019 годы"</t>
  </si>
  <si>
    <t>Муниципальная программа "Основные направления кадровой политики в Великоустюгском муниципальном районе на 2017-2019 годы"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</si>
  <si>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</si>
  <si>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</si>
  <si>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</si>
  <si>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</si>
  <si>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</si>
  <si>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</si>
  <si>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Совершенствование предоставления муниципальных услуг</t>
  </si>
  <si>
    <t>90 0 05 00000</t>
  </si>
  <si>
    <t>90 0 05 01000</t>
  </si>
  <si>
    <t>Обеспечение публичных нормативных обязательств Великоустюгского муниципального района</t>
  </si>
  <si>
    <t>02 0 01 00030</t>
  </si>
  <si>
    <t>Информационно-просветительские мероприятия, в том числе повышение квалификации кадрового состава</t>
  </si>
  <si>
    <t>Информационное обеспечение развития физической культуры</t>
  </si>
  <si>
    <t>12 0 00 00020</t>
  </si>
  <si>
    <t>12 0 00 00030</t>
  </si>
  <si>
    <t>12 0 00 00070</t>
  </si>
  <si>
    <t>Материально-техническое обеспечение физического воспитания и развития физической культуры и спорта</t>
  </si>
  <si>
    <t>99 1 00 00000</t>
  </si>
  <si>
    <t>Подпрограмма "Стимулирование развития жилищного строительства"</t>
  </si>
  <si>
    <t>99 1 03 00000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</si>
  <si>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</si>
  <si>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99 1 03 51350</t>
  </si>
  <si>
    <t>Дорожная деятельность в отношении автомобильных дорог общего пользования  местного значения</t>
  </si>
  <si>
    <t>15 0 01 S1350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</si>
  <si>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</si>
  <si>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</si>
  <si>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19 0 00 00000</t>
  </si>
  <si>
    <t>Оказание имущественной и финансовой поддержки субъектам малого и среднего предпринимательства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</si>
  <si>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</si>
  <si>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19 0 02 00000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</si>
  <si>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</si>
  <si>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</si>
  <si>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</si>
  <si>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90 0 02 S1300</t>
  </si>
  <si>
    <t>Мероприятия по обеспечению транспортного обслуживания населения внутренним водным транспортом</t>
  </si>
  <si>
    <t>Межбюджетные трансферты на выполнение полномочий по осуществлению внутреннего муниципального финансового контроля</t>
  </si>
  <si>
    <t>90 0 06 02100</t>
  </si>
  <si>
    <t>Межбюджетные трансферты на выполнение полномочий по организации и осуществлению мероприятий по защите населения и территории от чрезвычайных ситуаций природного и техногенного характера, гражданской обороне</t>
  </si>
  <si>
    <t>90 0 99 00000</t>
  </si>
  <si>
    <t>81 0 02 03000</t>
  </si>
  <si>
    <t>81 0 02 04000</t>
  </si>
  <si>
    <t>81 0 02 05000</t>
  </si>
  <si>
    <t>81 0 02 06000</t>
  </si>
  <si>
    <t>Выплаты почётным гражданам Великоустюгского района в соответствии с Положением Великоустюгской Думы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</si>
  <si>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образование"</t>
  </si>
  <si>
    <t>Подпрограмма "Развитие общего и дополнительного образования детей"</t>
  </si>
  <si>
    <t>Подпрограмма "Развитие  общего и дополнительного образования детей"</t>
  </si>
  <si>
    <t>Основное мероприятие "Обеспечение предоставления органами местного самоуправления мер социальной поддержки отдельным граждан в целях реализации права на образование"</t>
  </si>
  <si>
    <t>Расходы на выплаты персоналу казённых учреждений</t>
  </si>
  <si>
    <t>06 0 02 00010</t>
  </si>
  <si>
    <t>Содержание казённого учреждения</t>
  </si>
  <si>
    <t xml:space="preserve">Молодежная политика </t>
  </si>
  <si>
    <t>Общее и дополнительное образование</t>
  </si>
  <si>
    <t>Дополнительное образование детей</t>
  </si>
  <si>
    <t>23 0 00 00000</t>
  </si>
  <si>
    <t xml:space="preserve">Муниципальная программа «Совершенствование системы управления и распоряжения земельно-имущественным комплексом Великоустюгского муниципального района»  на 2018-2020 годы
</t>
  </si>
  <si>
    <t>23 0 03 00000</t>
  </si>
  <si>
    <t xml:space="preserve">17 0 01 L5671 </t>
  </si>
  <si>
    <t>07 0 01 00070</t>
  </si>
  <si>
    <t>Социальная профилактика лиц, находящихся в трудной жизненной ситуации (ТЖС), и лиц без определенного места жительства</t>
  </si>
  <si>
    <t xml:space="preserve">Муниципальная программа «Модернизация системы коммунальной инфраструктуры на территории Великоустюгского муниципального района на 2018-2023 годы и на перспективу до 2027 года"
</t>
  </si>
  <si>
    <t>Содержание и ремонт систем коммунальной инфраструктуры</t>
  </si>
  <si>
    <t>Финансовое обеспечение переданных полномочий по организации в границах поселений электро-, тепло-, газо-, и водоснабжения населения, водоотведения, снабжения населения топливом (в том числе мероприятия по ремонту систем коммунальной инфраструктуры)</t>
  </si>
  <si>
    <t>24 0 00 00000</t>
  </si>
  <si>
    <t>24 0 01 00000</t>
  </si>
  <si>
    <t>24 0 01 00010</t>
  </si>
  <si>
    <t>Мероприятия по управлению и распоряжению муниципальным имуществом</t>
  </si>
  <si>
    <t>23 0 01 00000</t>
  </si>
  <si>
    <t>23 0 02 00000</t>
  </si>
  <si>
    <t>Мероприятия по рациональному использованию земельного комплекса района</t>
  </si>
  <si>
    <t>Межбюджетные трансферты на выполнение полномочий в области культуры</t>
  </si>
  <si>
    <t>Организация и кадровое обеспечение</t>
  </si>
  <si>
    <t>Содержание мест массового спортивного отдыха</t>
  </si>
  <si>
    <t>12 0 00 00080</t>
  </si>
  <si>
    <t>02 0 06 02110</t>
  </si>
  <si>
    <t>02 0 06 00000</t>
  </si>
  <si>
    <t xml:space="preserve"> Субсидии автономным учреждениям</t>
  </si>
  <si>
    <t>08 0 06 00000</t>
  </si>
  <si>
    <t>08 0 06 02000</t>
  </si>
  <si>
    <t>08 0 06 02030</t>
  </si>
  <si>
    <t>08 0 06 02040</t>
  </si>
  <si>
    <t>18 0 06 00000</t>
  </si>
  <si>
    <t>18 0 06 02000</t>
  </si>
  <si>
    <t>18 0 06 02090</t>
  </si>
  <si>
    <t>03 0 06 00000</t>
  </si>
  <si>
    <t>03 0 06 02000</t>
  </si>
  <si>
    <t>03 0 06 02120</t>
  </si>
  <si>
    <t>Межбюджетные трансферты на выполнение полномочий в области молодёжной политики</t>
  </si>
  <si>
    <t>02 0 06 02000</t>
  </si>
  <si>
    <t>02 0 06 02060</t>
  </si>
  <si>
    <t>Физическая культура</t>
  </si>
  <si>
    <t>12 0 06 00000</t>
  </si>
  <si>
    <t>12 0 06 02000</t>
  </si>
  <si>
    <t>12 0 06 02070</t>
  </si>
  <si>
    <t>Межбюджетные трансферты на выполнение полномочий в области физической культуры и спорта</t>
  </si>
  <si>
    <t>Реконструкция, капитальные ремонты, ремонты зданий, в том числе проектно-изыскательские работы</t>
  </si>
  <si>
    <t xml:space="preserve"> Субсидии бюджетным учреждениям 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</si>
  <si>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</si>
  <si>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и услуг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</si>
  <si>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</si>
  <si>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МЕЖБЮДЖЕТНЫЕ ТРАНСФЕРТЫ ОБЩЕГО ХАРАКТЕРА БЮДЖЕТАМ БЮДЖЕТНЙ СИСТЕМЫ РОССИЙСКОЙ ФЕДЕРАЦИИ </t>
  </si>
  <si>
    <t>08 0 06 01000</t>
  </si>
  <si>
    <t>08 0 06 01090</t>
  </si>
  <si>
    <t>Иные межбюджетные трансферты на обеспечение минимальных социальных гарантий</t>
  </si>
  <si>
    <t>81 0 02 72060</t>
  </si>
  <si>
    <t>81 0 02 72140</t>
  </si>
  <si>
    <t>81 0 02 72180</t>
  </si>
  <si>
    <t>90 0 06 01090</t>
  </si>
  <si>
    <t>Капитальный ремонт, ремонт и содержание автомобильных дорог общего пользования местного значения с привлечением средств областного бюджета</t>
  </si>
  <si>
    <t>04 0 00 00030</t>
  </si>
  <si>
    <t>Подготовка кадров в сфере туризма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</si>
  <si>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2019-2023 годы"</t>
  </si>
  <si>
    <t>2019 год</t>
  </si>
  <si>
    <t>2020 год</t>
  </si>
  <si>
    <t xml:space="preserve">                                                                                               Приложение   24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.12.2017 года  №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и плановый период 2019 и 2020 годов"</t>
  </si>
  <si>
    <t>УСЛОВНО УТВЕРЖДЕННЫЕ РАСХОДЫ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</si>
  <si>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2019 и 2020 годов</t>
  </si>
  <si>
    <t>01 0 03 00060</t>
  </si>
  <si>
    <t>Обеспечение деятельности управления образования</t>
  </si>
  <si>
    <t>90 0 99 00019</t>
  </si>
  <si>
    <t>Нераспределённые непрограммные расходы</t>
  </si>
  <si>
    <t>Нераспределённые непрограммные расходы в сфере общегосударственных вопросов</t>
  </si>
  <si>
    <t>90 0 99 72250</t>
  </si>
  <si>
    <t>90 0 99 00020</t>
  </si>
  <si>
    <t>Нераспределённые непрограммные расходы в сфере сельского хозяйства</t>
  </si>
  <si>
    <t>Муниципальная  программа "Развитие системы образования Великоустюгского муниципального района на 2019-2023 годы"</t>
  </si>
  <si>
    <t>Муниципальная программа «Развитие малого и среднего предпринимательства в Великоустюгском муниципальном районе на 2019-2021 годы»</t>
  </si>
  <si>
    <t>Муниципальная  программа "Создание условий для улучшения кадровой ситуации в бюджетных учреждениях здравоохранения Великоустюгского муниципального района на 2016-2020  годы"</t>
  </si>
  <si>
    <t>Муниципальная программа "Развитие туризма в Великоустюгском муниципальном районе на 2019 - 2022 годы"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</si>
  <si>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</si>
  <si>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90 0 09 02000 </t>
  </si>
  <si>
    <t>Муниципальная  программа "Развитие архивного дела на 2019-2023 годы"</t>
  </si>
  <si>
    <t>Муниципальная  программа "Развитие физической культуры и спорта в Великоустюгском муниципальном районе на 2019-2023 годы"</t>
  </si>
  <si>
    <t>Муниципальная программа "Сохранение и развитие культуры и искусства Великоустюгского муниципального района" на 2019-2023 годы</t>
  </si>
  <si>
    <t>Муниципальная программа "Создание условий для развития потенциала великоустюгской молодёжи" на 2019-2023 годы</t>
  </si>
  <si>
    <t>Подпрограмма "Искусство и образование, поддержка творческих инициатив" на 2019-2023 годы</t>
  </si>
  <si>
    <t>Подпрограмма "Развитие библиотечного дела в Великоустюгском муниципальном районе" на 2019-2023 годы</t>
  </si>
  <si>
    <t>Подпрограмма "Сохранение, восстановление и популяризация самобытной  традиционной культуры Великоустюгского района" на 2019-2023 годы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</si>
</sst>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  <numFmt numFmtId="205" formatCode="#,##0.0&quot;р.&quot;"/>
  </numFmts>
  <fonts count="7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63"/>
      <name val="Calibri"/>
      <family val="2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sz val="12"/>
      <color indexed="62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6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9" tint="-0.24997000396251678"/>
      <name val="Times New Roman"/>
      <family val="1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70C0"/>
      <name val="Times New Roman"/>
      <family val="1"/>
    </font>
    <font>
      <i/>
      <sz val="12"/>
      <color rgb="FFC00000"/>
      <name val="Times New Roman"/>
      <family val="1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1" fillId="0" borderId="0">
      <alignment/>
      <protection locked="0"/>
    </xf>
  </cellStyleXfs>
  <cellXfs count="1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61" applyNumberFormat="1" applyFont="1" applyFill="1" applyBorder="1" applyAlignment="1" applyProtection="1">
      <alignment horizontal="right"/>
      <protection hidden="1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40" applyNumberFormat="1" applyFont="1" applyFill="1" applyBorder="1" applyAlignment="1">
      <alignment horizontal="center"/>
      <protection/>
    </xf>
    <xf numFmtId="49" fontId="11" fillId="0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3" xfId="40" applyNumberFormat="1" applyFont="1" applyFill="1" applyBorder="1" applyAlignment="1">
      <alignment horizontal="center"/>
      <protection/>
    </xf>
    <xf numFmtId="49" fontId="10" fillId="0" borderId="14" xfId="40" applyNumberFormat="1" applyFont="1" applyFill="1" applyBorder="1" applyAlignment="1">
      <alignment horizontal="center"/>
      <protection/>
    </xf>
    <xf numFmtId="49" fontId="11" fillId="0" borderId="15" xfId="0" applyNumberFormat="1" applyFont="1" applyFill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2" fontId="64" fillId="0" borderId="0" xfId="0" applyNumberFormat="1" applyFont="1" applyFill="1" applyAlignment="1">
      <alignment horizontal="right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Alignment="1">
      <alignment horizontal="right"/>
    </xf>
    <xf numFmtId="2" fontId="61" fillId="0" borderId="0" xfId="0" applyNumberFormat="1" applyFont="1" applyFill="1" applyAlignment="1">
      <alignment horizontal="right"/>
    </xf>
    <xf numFmtId="2" fontId="65" fillId="0" borderId="0" xfId="0" applyNumberFormat="1" applyFont="1" applyFill="1" applyAlignment="1">
      <alignment horizontal="right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17" xfId="61" applyNumberFormat="1" applyFont="1" applyFill="1" applyBorder="1" applyAlignment="1" applyProtection="1">
      <alignment horizontal="left" vertical="top" wrapText="1"/>
      <protection hidden="1"/>
    </xf>
    <xf numFmtId="49" fontId="10" fillId="0" borderId="17" xfId="0" applyNumberFormat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 vertical="justify" wrapText="1"/>
    </xf>
    <xf numFmtId="0" fontId="10" fillId="0" borderId="17" xfId="61" applyNumberFormat="1" applyFont="1" applyFill="1" applyBorder="1" applyAlignment="1" applyProtection="1">
      <alignment horizontal="left" vertical="justify" wrapText="1"/>
      <protection hidden="1"/>
    </xf>
    <xf numFmtId="0" fontId="10" fillId="0" borderId="17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3" xfId="40" applyNumberFormat="1" applyFont="1" applyFill="1" applyBorder="1" applyAlignment="1">
      <alignment horizontal="center"/>
      <protection/>
    </xf>
    <xf numFmtId="49" fontId="11" fillId="0" borderId="11" xfId="40" applyNumberFormat="1" applyFont="1" applyFill="1" applyBorder="1" applyAlignment="1">
      <alignment horizontal="center"/>
      <protection/>
    </xf>
    <xf numFmtId="49" fontId="11" fillId="0" borderId="14" xfId="40" applyNumberFormat="1" applyFont="1" applyFill="1" applyBorder="1" applyAlignment="1">
      <alignment horizontal="center"/>
      <protection/>
    </xf>
    <xf numFmtId="188" fontId="12" fillId="0" borderId="14" xfId="0" applyNumberFormat="1" applyFont="1" applyFill="1" applyBorder="1" applyAlignment="1">
      <alignment horizontal="right"/>
    </xf>
    <xf numFmtId="188" fontId="13" fillId="0" borderId="14" xfId="0" applyNumberFormat="1" applyFont="1" applyFill="1" applyBorder="1" applyAlignment="1">
      <alignment horizontal="right"/>
    </xf>
    <xf numFmtId="188" fontId="13" fillId="0" borderId="14" xfId="40" applyNumberFormat="1" applyFont="1" applyFill="1" applyBorder="1">
      <alignment/>
      <protection/>
    </xf>
    <xf numFmtId="188" fontId="13" fillId="0" borderId="14" xfId="40" applyNumberFormat="1" applyFont="1" applyFill="1" applyBorder="1" applyAlignment="1">
      <alignment/>
      <protection/>
    </xf>
    <xf numFmtId="188" fontId="13" fillId="0" borderId="14" xfId="40" applyNumberFormat="1" applyFont="1" applyFill="1" applyBorder="1" applyAlignment="1">
      <alignment horizontal="right"/>
      <protection/>
    </xf>
    <xf numFmtId="188" fontId="13" fillId="0" borderId="14" xfId="70" applyNumberFormat="1" applyFont="1" applyFill="1" applyBorder="1" applyAlignment="1">
      <alignment horizontal="right"/>
    </xf>
    <xf numFmtId="188" fontId="13" fillId="0" borderId="14" xfId="0" applyNumberFormat="1" applyFont="1" applyFill="1" applyBorder="1" applyAlignment="1">
      <alignment/>
    </xf>
    <xf numFmtId="188" fontId="12" fillId="0" borderId="14" xfId="40" applyNumberFormat="1" applyFont="1" applyFill="1" applyBorder="1">
      <alignment/>
      <protection/>
    </xf>
    <xf numFmtId="188" fontId="12" fillId="0" borderId="20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left" vertical="justify" wrapText="1"/>
    </xf>
    <xf numFmtId="0" fontId="10" fillId="0" borderId="17" xfId="61" applyNumberFormat="1" applyFont="1" applyFill="1" applyBorder="1" applyAlignment="1" applyProtection="1">
      <alignment horizontal="left" vertical="center" wrapText="1"/>
      <protection hidden="1"/>
    </xf>
    <xf numFmtId="49" fontId="10" fillId="0" borderId="17" xfId="40" applyNumberFormat="1" applyFont="1" applyFill="1" applyBorder="1" applyAlignment="1">
      <alignment horizontal="left" vertical="justify" wrapText="1"/>
      <protection/>
    </xf>
    <xf numFmtId="49" fontId="10" fillId="0" borderId="17" xfId="0" applyNumberFormat="1" applyFont="1" applyFill="1" applyBorder="1" applyAlignment="1">
      <alignment horizontal="left" wrapText="1"/>
    </xf>
    <xf numFmtId="0" fontId="10" fillId="0" borderId="17" xfId="61" applyNumberFormat="1" applyFont="1" applyFill="1" applyBorder="1" applyAlignment="1" applyProtection="1">
      <alignment horizontal="left" wrapText="1"/>
      <protection hidden="1"/>
    </xf>
    <xf numFmtId="0" fontId="10" fillId="0" borderId="17" xfId="40" applyNumberFormat="1" applyFont="1" applyFill="1" applyBorder="1" applyAlignment="1">
      <alignment horizontal="left" vertical="justify" wrapText="1"/>
      <protection/>
    </xf>
    <xf numFmtId="0" fontId="10" fillId="0" borderId="17" xfId="0" applyNumberFormat="1" applyFont="1" applyFill="1" applyBorder="1" applyAlignment="1">
      <alignment horizontal="left" vertical="justify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/>
    </xf>
    <xf numFmtId="49" fontId="10" fillId="0" borderId="17" xfId="0" applyNumberFormat="1" applyFont="1" applyFill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left" vertical="justify" wrapText="1"/>
    </xf>
    <xf numFmtId="2" fontId="10" fillId="0" borderId="17" xfId="40" applyNumberFormat="1" applyFont="1" applyFill="1" applyBorder="1" applyAlignment="1">
      <alignment horizontal="left" vertical="justify" wrapText="1"/>
      <protection/>
    </xf>
    <xf numFmtId="49" fontId="11" fillId="0" borderId="17" xfId="0" applyNumberFormat="1" applyFont="1" applyFill="1" applyBorder="1" applyAlignment="1">
      <alignment horizontal="left" vertical="justify" wrapText="1"/>
    </xf>
    <xf numFmtId="0" fontId="10" fillId="0" borderId="17" xfId="0" applyFont="1" applyFill="1" applyBorder="1" applyAlignment="1">
      <alignment horizontal="left" vertical="center" wrapText="1"/>
    </xf>
    <xf numFmtId="49" fontId="10" fillId="0" borderId="17" xfId="40" applyNumberFormat="1" applyFont="1" applyFill="1" applyBorder="1" applyAlignment="1">
      <alignment horizontal="left" vertical="center" wrapText="1"/>
      <protection/>
    </xf>
    <xf numFmtId="49" fontId="10" fillId="0" borderId="17" xfId="40" applyNumberFormat="1" applyFont="1" applyFill="1" applyBorder="1" applyAlignment="1">
      <alignment horizontal="left" wrapText="1"/>
      <protection/>
    </xf>
    <xf numFmtId="49" fontId="10" fillId="0" borderId="17" xfId="0" applyNumberFormat="1" applyFont="1" applyFill="1" applyBorder="1" applyAlignment="1">
      <alignment wrapText="1"/>
    </xf>
    <xf numFmtId="0" fontId="11" fillId="0" borderId="17" xfId="61" applyNumberFormat="1" applyFont="1" applyFill="1" applyBorder="1" applyAlignment="1" applyProtection="1">
      <alignment horizontal="left" vertical="center" wrapText="1"/>
      <protection hidden="1"/>
    </xf>
    <xf numFmtId="0" fontId="10" fillId="0" borderId="17" xfId="40" applyFont="1" applyFill="1" applyBorder="1" applyAlignment="1">
      <alignment horizontal="left" vertical="justify" wrapText="1"/>
      <protection/>
    </xf>
    <xf numFmtId="0" fontId="10" fillId="0" borderId="17" xfId="62" applyNumberFormat="1" applyFont="1" applyFill="1" applyBorder="1" applyAlignment="1" applyProtection="1">
      <alignment horizontal="left" wrapText="1"/>
      <protection hidden="1"/>
    </xf>
    <xf numFmtId="0" fontId="10" fillId="0" borderId="17" xfId="0" applyFont="1" applyFill="1" applyBorder="1" applyAlignment="1">
      <alignment horizontal="left" vertical="justify"/>
    </xf>
    <xf numFmtId="188" fontId="12" fillId="0" borderId="22" xfId="0" applyNumberFormat="1" applyFont="1" applyFill="1" applyBorder="1" applyAlignment="1">
      <alignment horizontal="right"/>
    </xf>
    <xf numFmtId="188" fontId="13" fillId="0" borderId="23" xfId="0" applyNumberFormat="1" applyFont="1" applyFill="1" applyBorder="1" applyAlignment="1">
      <alignment horizontal="right"/>
    </xf>
    <xf numFmtId="188" fontId="13" fillId="0" borderId="23" xfId="40" applyNumberFormat="1" applyFont="1" applyFill="1" applyBorder="1">
      <alignment/>
      <protection/>
    </xf>
    <xf numFmtId="188" fontId="13" fillId="0" borderId="23" xfId="40" applyNumberFormat="1" applyFont="1" applyFill="1" applyBorder="1" applyAlignment="1">
      <alignment/>
      <protection/>
    </xf>
    <xf numFmtId="188" fontId="13" fillId="0" borderId="23" xfId="40" applyNumberFormat="1" applyFont="1" applyFill="1" applyBorder="1" applyAlignment="1">
      <alignment horizontal="right"/>
      <protection/>
    </xf>
    <xf numFmtId="188" fontId="12" fillId="0" borderId="23" xfId="0" applyNumberFormat="1" applyFont="1" applyFill="1" applyBorder="1" applyAlignment="1">
      <alignment horizontal="right"/>
    </xf>
    <xf numFmtId="188" fontId="13" fillId="0" borderId="23" xfId="70" applyNumberFormat="1" applyFont="1" applyFill="1" applyBorder="1" applyAlignment="1">
      <alignment horizontal="right"/>
    </xf>
    <xf numFmtId="188" fontId="13" fillId="0" borderId="23" xfId="0" applyNumberFormat="1" applyFont="1" applyFill="1" applyBorder="1" applyAlignment="1">
      <alignment/>
    </xf>
    <xf numFmtId="188" fontId="12" fillId="0" borderId="23" xfId="40" applyNumberFormat="1" applyFont="1" applyFill="1" applyBorder="1">
      <alignment/>
      <protection/>
    </xf>
    <xf numFmtId="0" fontId="8" fillId="0" borderId="24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188" fontId="12" fillId="0" borderId="26" xfId="0" applyNumberFormat="1" applyFont="1" applyFill="1" applyBorder="1" applyAlignment="1">
      <alignment horizontal="right"/>
    </xf>
    <xf numFmtId="188" fontId="13" fillId="0" borderId="27" xfId="0" applyNumberFormat="1" applyFont="1" applyFill="1" applyBorder="1" applyAlignment="1">
      <alignment horizontal="right"/>
    </xf>
    <xf numFmtId="188" fontId="13" fillId="0" borderId="27" xfId="40" applyNumberFormat="1" applyFont="1" applyFill="1" applyBorder="1">
      <alignment/>
      <protection/>
    </xf>
    <xf numFmtId="188" fontId="13" fillId="0" borderId="27" xfId="40" applyNumberFormat="1" applyFont="1" applyFill="1" applyBorder="1" applyAlignment="1">
      <alignment/>
      <protection/>
    </xf>
    <xf numFmtId="188" fontId="13" fillId="0" borderId="27" xfId="40" applyNumberFormat="1" applyFont="1" applyFill="1" applyBorder="1" applyAlignment="1">
      <alignment horizontal="right"/>
      <protection/>
    </xf>
    <xf numFmtId="188" fontId="12" fillId="0" borderId="27" xfId="0" applyNumberFormat="1" applyFont="1" applyFill="1" applyBorder="1" applyAlignment="1">
      <alignment horizontal="right"/>
    </xf>
    <xf numFmtId="188" fontId="13" fillId="0" borderId="27" xfId="70" applyNumberFormat="1" applyFont="1" applyFill="1" applyBorder="1" applyAlignment="1">
      <alignment horizontal="right"/>
    </xf>
    <xf numFmtId="188" fontId="13" fillId="0" borderId="27" xfId="0" applyNumberFormat="1" applyFont="1" applyFill="1" applyBorder="1" applyAlignment="1">
      <alignment/>
    </xf>
    <xf numFmtId="188" fontId="12" fillId="0" borderId="27" xfId="40" applyNumberFormat="1" applyFont="1" applyFill="1" applyBorder="1">
      <alignment/>
      <protection/>
    </xf>
    <xf numFmtId="188" fontId="12" fillId="0" borderId="28" xfId="0" applyNumberFormat="1" applyFont="1" applyFill="1" applyBorder="1" applyAlignment="1">
      <alignment horizontal="right"/>
    </xf>
    <xf numFmtId="188" fontId="12" fillId="0" borderId="29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left"/>
    </xf>
    <xf numFmtId="49" fontId="10" fillId="0" borderId="31" xfId="40" applyNumberFormat="1" applyFont="1" applyFill="1" applyBorder="1" applyAlignment="1">
      <alignment horizontal="center"/>
      <protection/>
    </xf>
    <xf numFmtId="49" fontId="10" fillId="0" borderId="32" xfId="40" applyNumberFormat="1" applyFont="1" applyFill="1" applyBorder="1" applyAlignment="1">
      <alignment horizontal="center"/>
      <protection/>
    </xf>
    <xf numFmtId="49" fontId="10" fillId="0" borderId="33" xfId="40" applyNumberFormat="1" applyFont="1" applyFill="1" applyBorder="1" applyAlignment="1">
      <alignment horizontal="center"/>
      <protection/>
    </xf>
    <xf numFmtId="49" fontId="11" fillId="0" borderId="34" xfId="40" applyNumberFormat="1" applyFont="1" applyFill="1" applyBorder="1" applyAlignment="1">
      <alignment horizontal="left" vertical="justify" wrapText="1"/>
      <protection/>
    </xf>
    <xf numFmtId="188" fontId="12" fillId="0" borderId="35" xfId="0" applyNumberFormat="1" applyFont="1" applyFill="1" applyBorder="1" applyAlignment="1">
      <alignment horizontal="right"/>
    </xf>
    <xf numFmtId="188" fontId="12" fillId="0" borderId="36" xfId="0" applyNumberFormat="1" applyFont="1" applyFill="1" applyBorder="1" applyAlignment="1">
      <alignment horizontal="right"/>
    </xf>
    <xf numFmtId="188" fontId="12" fillId="0" borderId="33" xfId="0" applyNumberFormat="1" applyFont="1" applyFill="1" applyBorder="1" applyAlignment="1">
      <alignment horizontal="right"/>
    </xf>
    <xf numFmtId="0" fontId="11" fillId="0" borderId="0" xfId="61" applyNumberFormat="1" applyFont="1" applyFill="1" applyAlignment="1" applyProtection="1">
      <alignment horizontal="center" vertical="center" wrapText="1"/>
      <protection hidden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0" fillId="0" borderId="0" xfId="0" applyAlignment="1">
      <alignment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</cellXfs>
  <cellStyles count="60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Џђћ–…ќ’ќ›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8"/>
  <sheetViews>
    <sheetView tabSelected="1" zoomScale="66" zoomScaleNormal="66" zoomScaleSheetLayoutView="70" zoomScalePageLayoutView="0" workbookViewId="0" topLeftCell="A1">
      <selection activeCell="A421" sqref="A421"/>
    </sheetView>
  </sheetViews>
  <sheetFormatPr defaultColWidth="8.625" defaultRowHeight="12.75"/>
  <cols>
    <col min="1" max="1" width="73.375" style="1" customWidth="1"/>
    <col min="2" max="2" width="10.625" style="4" customWidth="1"/>
    <col min="3" max="3" width="7.625" style="4" customWidth="1"/>
    <col min="4" max="4" width="20.375" style="11" customWidth="1"/>
    <col min="5" max="5" width="8.625" style="2" customWidth="1"/>
    <col min="6" max="6" width="20.625" style="1" customWidth="1"/>
    <col min="7" max="7" width="5.375" style="1" hidden="1" customWidth="1"/>
    <col min="8" max="8" width="22.25390625" style="1" customWidth="1"/>
    <col min="9" max="16384" width="8.625" style="1" customWidth="1"/>
  </cols>
  <sheetData>
    <row r="1" spans="5:8" ht="148.5" customHeight="1">
      <c r="E1" s="143" t="s">
        <v>461</v>
      </c>
      <c r="F1" s="144"/>
      <c r="G1" s="145"/>
      <c r="H1" s="146"/>
    </row>
    <row r="3" spans="1:8" ht="79.5" customHeight="1">
      <c r="A3" s="136" t="s">
        <v>463</v>
      </c>
      <c r="B3" s="136"/>
      <c r="C3" s="136"/>
      <c r="D3" s="136"/>
      <c r="E3" s="136"/>
      <c r="F3" s="136"/>
      <c r="G3" s="146"/>
      <c r="H3" s="146"/>
    </row>
    <row r="4" spans="1:8" ht="36.75" customHeight="1" thickBot="1">
      <c r="A4" s="21"/>
      <c r="B4" s="22"/>
      <c r="C4" s="22"/>
      <c r="D4" s="23"/>
      <c r="E4" s="24"/>
      <c r="G4" s="25"/>
      <c r="H4" s="25" t="s">
        <v>113</v>
      </c>
    </row>
    <row r="5" spans="1:8" s="6" customFormat="1" ht="27" customHeight="1">
      <c r="A5" s="147"/>
      <c r="B5" s="137" t="s">
        <v>114</v>
      </c>
      <c r="C5" s="139" t="s">
        <v>115</v>
      </c>
      <c r="D5" s="139" t="s">
        <v>117</v>
      </c>
      <c r="E5" s="141" t="s">
        <v>116</v>
      </c>
      <c r="F5" s="149" t="s">
        <v>459</v>
      </c>
      <c r="G5" s="115" t="s">
        <v>168</v>
      </c>
      <c r="H5" s="141" t="s">
        <v>460</v>
      </c>
    </row>
    <row r="6" spans="1:8" s="6" customFormat="1" ht="84.75" customHeight="1" thickBot="1">
      <c r="A6" s="148"/>
      <c r="B6" s="138"/>
      <c r="C6" s="140"/>
      <c r="D6" s="140"/>
      <c r="E6" s="142"/>
      <c r="F6" s="150"/>
      <c r="G6" s="116" t="s">
        <v>333</v>
      </c>
      <c r="H6" s="142"/>
    </row>
    <row r="7" spans="1:8" s="14" customFormat="1" ht="20.25">
      <c r="A7" s="85" t="s">
        <v>34</v>
      </c>
      <c r="B7" s="66" t="s">
        <v>20</v>
      </c>
      <c r="C7" s="67" t="s">
        <v>21</v>
      </c>
      <c r="D7" s="67"/>
      <c r="E7" s="68"/>
      <c r="F7" s="117">
        <f>+F8+F13+F31+F68+F91+F95+F64</f>
        <v>110065.79999999999</v>
      </c>
      <c r="G7" s="106" t="e">
        <f>+G8+G13+G31+G68+G91+G95+G64</f>
        <v>#REF!</v>
      </c>
      <c r="H7" s="84">
        <f>+H8+H13+H31+H68+H91+H95+H64</f>
        <v>109859.99999999999</v>
      </c>
    </row>
    <row r="8" spans="1:8" s="10" customFormat="1" ht="37.5">
      <c r="A8" s="61" t="s">
        <v>8</v>
      </c>
      <c r="B8" s="30" t="s">
        <v>20</v>
      </c>
      <c r="C8" s="26" t="s">
        <v>26</v>
      </c>
      <c r="D8" s="26"/>
      <c r="E8" s="31"/>
      <c r="F8" s="118">
        <f>SUM(F9)</f>
        <v>2814.1</v>
      </c>
      <c r="G8" s="107">
        <f>SUM(G9)</f>
        <v>0</v>
      </c>
      <c r="H8" s="77">
        <f>SUM(H9)</f>
        <v>2814.1</v>
      </c>
    </row>
    <row r="9" spans="1:8" s="9" customFormat="1" ht="56.25">
      <c r="A9" s="61" t="s">
        <v>16</v>
      </c>
      <c r="B9" s="30" t="s">
        <v>20</v>
      </c>
      <c r="C9" s="26" t="s">
        <v>26</v>
      </c>
      <c r="D9" s="26" t="s">
        <v>169</v>
      </c>
      <c r="E9" s="31"/>
      <c r="F9" s="118">
        <f>SUM(F11)</f>
        <v>2814.1</v>
      </c>
      <c r="G9" s="107">
        <f>SUM(G11)</f>
        <v>0</v>
      </c>
      <c r="H9" s="77">
        <f>SUM(H11)</f>
        <v>2814.1</v>
      </c>
    </row>
    <row r="10" spans="1:8" s="10" customFormat="1" ht="20.25">
      <c r="A10" s="61" t="s">
        <v>92</v>
      </c>
      <c r="B10" s="30" t="s">
        <v>20</v>
      </c>
      <c r="C10" s="26" t="s">
        <v>26</v>
      </c>
      <c r="D10" s="26" t="s">
        <v>170</v>
      </c>
      <c r="E10" s="31" t="s">
        <v>33</v>
      </c>
      <c r="F10" s="118">
        <f aca="true" t="shared" si="0" ref="F10:H11">SUM(F11)</f>
        <v>2814.1</v>
      </c>
      <c r="G10" s="107">
        <f t="shared" si="0"/>
        <v>0</v>
      </c>
      <c r="H10" s="77">
        <f t="shared" si="0"/>
        <v>2814.1</v>
      </c>
    </row>
    <row r="11" spans="1:8" s="5" customFormat="1" ht="20.25">
      <c r="A11" s="61" t="s">
        <v>17</v>
      </c>
      <c r="B11" s="30" t="s">
        <v>20</v>
      </c>
      <c r="C11" s="26" t="s">
        <v>26</v>
      </c>
      <c r="D11" s="26" t="s">
        <v>386</v>
      </c>
      <c r="E11" s="31" t="s">
        <v>33</v>
      </c>
      <c r="F11" s="118">
        <f t="shared" si="0"/>
        <v>2814.1</v>
      </c>
      <c r="G11" s="107">
        <f t="shared" si="0"/>
        <v>0</v>
      </c>
      <c r="H11" s="77">
        <f t="shared" si="0"/>
        <v>2814.1</v>
      </c>
    </row>
    <row r="12" spans="1:8" s="12" customFormat="1" ht="37.5">
      <c r="A12" s="86" t="s">
        <v>133</v>
      </c>
      <c r="B12" s="30" t="s">
        <v>20</v>
      </c>
      <c r="C12" s="26" t="s">
        <v>26</v>
      </c>
      <c r="D12" s="26" t="s">
        <v>386</v>
      </c>
      <c r="E12" s="31" t="s">
        <v>134</v>
      </c>
      <c r="F12" s="118">
        <v>2814.1</v>
      </c>
      <c r="G12" s="107"/>
      <c r="H12" s="77">
        <v>2814.1</v>
      </c>
    </row>
    <row r="13" spans="1:8" s="10" customFormat="1" ht="56.25">
      <c r="A13" s="61" t="s">
        <v>9</v>
      </c>
      <c r="B13" s="30" t="s">
        <v>20</v>
      </c>
      <c r="C13" s="26" t="s">
        <v>30</v>
      </c>
      <c r="D13" s="26"/>
      <c r="E13" s="31"/>
      <c r="F13" s="118">
        <f>+F21+F18+F27+F14</f>
        <v>3762.4</v>
      </c>
      <c r="G13" s="107" t="e">
        <f>+G21+G18</f>
        <v>#REF!</v>
      </c>
      <c r="H13" s="118">
        <f>+H21+H18+H27+H14</f>
        <v>3762.4</v>
      </c>
    </row>
    <row r="14" spans="1:8" s="9" customFormat="1" ht="56.25">
      <c r="A14" s="61" t="s">
        <v>481</v>
      </c>
      <c r="B14" s="32" t="s">
        <v>20</v>
      </c>
      <c r="C14" s="27" t="s">
        <v>30</v>
      </c>
      <c r="D14" s="27" t="s">
        <v>317</v>
      </c>
      <c r="E14" s="33"/>
      <c r="F14" s="119">
        <f>+F15</f>
        <v>30</v>
      </c>
      <c r="G14" s="108" t="e">
        <f>+G15+#REF!</f>
        <v>#REF!</v>
      </c>
      <c r="H14" s="78">
        <f>+H15</f>
        <v>30</v>
      </c>
    </row>
    <row r="15" spans="1:8" s="5" customFormat="1" ht="96" customHeight="1">
      <c r="A15" s="91" t="s">
        <v>120</v>
      </c>
      <c r="B15" s="32" t="s">
        <v>20</v>
      </c>
      <c r="C15" s="27" t="s">
        <v>30</v>
      </c>
      <c r="D15" s="27" t="s">
        <v>318</v>
      </c>
      <c r="E15" s="33"/>
      <c r="F15" s="119">
        <f>+F16+F17</f>
        <v>30</v>
      </c>
      <c r="G15" s="108">
        <f>+G16</f>
        <v>0</v>
      </c>
      <c r="H15" s="78">
        <f>+H16+H17</f>
        <v>30</v>
      </c>
    </row>
    <row r="16" spans="1:8" s="12" customFormat="1" ht="37.5">
      <c r="A16" s="86" t="s">
        <v>133</v>
      </c>
      <c r="B16" s="32" t="s">
        <v>20</v>
      </c>
      <c r="C16" s="27" t="s">
        <v>30</v>
      </c>
      <c r="D16" s="27" t="s">
        <v>318</v>
      </c>
      <c r="E16" s="33" t="s">
        <v>134</v>
      </c>
      <c r="F16" s="118">
        <v>10</v>
      </c>
      <c r="G16" s="107"/>
      <c r="H16" s="77">
        <v>10</v>
      </c>
    </row>
    <row r="17" spans="1:8" s="12" customFormat="1" ht="37.5">
      <c r="A17" s="86" t="s">
        <v>136</v>
      </c>
      <c r="B17" s="32" t="s">
        <v>20</v>
      </c>
      <c r="C17" s="27" t="s">
        <v>30</v>
      </c>
      <c r="D17" s="27" t="s">
        <v>318</v>
      </c>
      <c r="E17" s="33" t="s">
        <v>135</v>
      </c>
      <c r="F17" s="118">
        <v>20</v>
      </c>
      <c r="G17" s="107"/>
      <c r="H17" s="77">
        <v>20</v>
      </c>
    </row>
    <row r="18" spans="1:8" s="9" customFormat="1" ht="56.25">
      <c r="A18" s="87" t="s">
        <v>346</v>
      </c>
      <c r="B18" s="32" t="s">
        <v>20</v>
      </c>
      <c r="C18" s="27" t="s">
        <v>30</v>
      </c>
      <c r="D18" s="27" t="s">
        <v>193</v>
      </c>
      <c r="E18" s="33"/>
      <c r="F18" s="119">
        <f>+F19</f>
        <v>30</v>
      </c>
      <c r="G18" s="108" t="e">
        <f>+G19+#REF!</f>
        <v>#REF!</v>
      </c>
      <c r="H18" s="78">
        <f>+H19</f>
        <v>0</v>
      </c>
    </row>
    <row r="19" spans="1:8" s="5" customFormat="1" ht="75">
      <c r="A19" s="62" t="s">
        <v>129</v>
      </c>
      <c r="B19" s="32" t="s">
        <v>20</v>
      </c>
      <c r="C19" s="27" t="s">
        <v>30</v>
      </c>
      <c r="D19" s="27" t="s">
        <v>195</v>
      </c>
      <c r="E19" s="33"/>
      <c r="F19" s="119">
        <f>+F20</f>
        <v>30</v>
      </c>
      <c r="G19" s="108">
        <f>+G20</f>
        <v>0</v>
      </c>
      <c r="H19" s="78">
        <f>+H20</f>
        <v>0</v>
      </c>
    </row>
    <row r="20" spans="1:8" s="12" customFormat="1" ht="20.25">
      <c r="A20" s="88" t="s">
        <v>167</v>
      </c>
      <c r="B20" s="32" t="s">
        <v>20</v>
      </c>
      <c r="C20" s="27" t="s">
        <v>30</v>
      </c>
      <c r="D20" s="27" t="s">
        <v>195</v>
      </c>
      <c r="E20" s="33" t="s">
        <v>161</v>
      </c>
      <c r="F20" s="118">
        <v>30</v>
      </c>
      <c r="G20" s="107"/>
      <c r="H20" s="77">
        <v>0</v>
      </c>
    </row>
    <row r="21" spans="1:8" s="9" customFormat="1" ht="56.25">
      <c r="A21" s="61" t="s">
        <v>16</v>
      </c>
      <c r="B21" s="30" t="s">
        <v>20</v>
      </c>
      <c r="C21" s="26" t="s">
        <v>30</v>
      </c>
      <c r="D21" s="26" t="s">
        <v>169</v>
      </c>
      <c r="E21" s="31"/>
      <c r="F21" s="118">
        <f>SUM(F23)</f>
        <v>3702.4</v>
      </c>
      <c r="G21" s="107">
        <f>SUM(G23)</f>
        <v>0</v>
      </c>
      <c r="H21" s="77">
        <f>SUM(H23)</f>
        <v>3702.4</v>
      </c>
    </row>
    <row r="22" spans="1:8" s="10" customFormat="1" ht="20.25">
      <c r="A22" s="61" t="s">
        <v>92</v>
      </c>
      <c r="B22" s="30" t="s">
        <v>20</v>
      </c>
      <c r="C22" s="26" t="s">
        <v>30</v>
      </c>
      <c r="D22" s="26" t="s">
        <v>170</v>
      </c>
      <c r="E22" s="31" t="s">
        <v>33</v>
      </c>
      <c r="F22" s="118">
        <f>SUM(F23)</f>
        <v>3702.4</v>
      </c>
      <c r="G22" s="107">
        <f>SUM(G23)</f>
        <v>0</v>
      </c>
      <c r="H22" s="77">
        <f>SUM(H23)</f>
        <v>3702.4</v>
      </c>
    </row>
    <row r="23" spans="1:8" s="5" customFormat="1" ht="20.25">
      <c r="A23" s="61" t="s">
        <v>87</v>
      </c>
      <c r="B23" s="30" t="s">
        <v>20</v>
      </c>
      <c r="C23" s="26" t="s">
        <v>30</v>
      </c>
      <c r="D23" s="26" t="s">
        <v>387</v>
      </c>
      <c r="E23" s="31"/>
      <c r="F23" s="118">
        <f>+F24+F25+F26</f>
        <v>3702.4</v>
      </c>
      <c r="G23" s="107">
        <f>+G24+G25+G26</f>
        <v>0</v>
      </c>
      <c r="H23" s="77">
        <f>+H24+H25+H26</f>
        <v>3702.4</v>
      </c>
    </row>
    <row r="24" spans="1:8" s="12" customFormat="1" ht="37.5">
      <c r="A24" s="86" t="s">
        <v>133</v>
      </c>
      <c r="B24" s="32" t="s">
        <v>20</v>
      </c>
      <c r="C24" s="27" t="s">
        <v>30</v>
      </c>
      <c r="D24" s="27" t="s">
        <v>387</v>
      </c>
      <c r="E24" s="33" t="s">
        <v>134</v>
      </c>
      <c r="F24" s="118">
        <v>2032</v>
      </c>
      <c r="G24" s="107"/>
      <c r="H24" s="77">
        <v>2032</v>
      </c>
    </row>
    <row r="25" spans="1:8" s="12" customFormat="1" ht="37.5">
      <c r="A25" s="86" t="s">
        <v>136</v>
      </c>
      <c r="B25" s="32" t="s">
        <v>20</v>
      </c>
      <c r="C25" s="27" t="s">
        <v>30</v>
      </c>
      <c r="D25" s="27" t="s">
        <v>387</v>
      </c>
      <c r="E25" s="33" t="s">
        <v>135</v>
      </c>
      <c r="F25" s="118">
        <f>1628.9+40</f>
        <v>1668.9</v>
      </c>
      <c r="G25" s="107"/>
      <c r="H25" s="77">
        <f>1628.9+40</f>
        <v>1668.9</v>
      </c>
    </row>
    <row r="26" spans="1:8" s="12" customFormat="1" ht="20.25">
      <c r="A26" s="86" t="s">
        <v>137</v>
      </c>
      <c r="B26" s="32" t="s">
        <v>20</v>
      </c>
      <c r="C26" s="27" t="s">
        <v>30</v>
      </c>
      <c r="D26" s="27" t="s">
        <v>387</v>
      </c>
      <c r="E26" s="33" t="s">
        <v>138</v>
      </c>
      <c r="F26" s="118">
        <v>1.5</v>
      </c>
      <c r="G26" s="107"/>
      <c r="H26" s="77">
        <v>1.5</v>
      </c>
    </row>
    <row r="27" spans="1:8" s="9" customFormat="1" ht="20.25">
      <c r="A27" s="61" t="s">
        <v>86</v>
      </c>
      <c r="B27" s="30" t="s">
        <v>20</v>
      </c>
      <c r="C27" s="26" t="s">
        <v>30</v>
      </c>
      <c r="D27" s="26" t="s">
        <v>172</v>
      </c>
      <c r="E27" s="31"/>
      <c r="F27" s="118">
        <f>+F28</f>
        <v>0</v>
      </c>
      <c r="G27" s="107" t="e">
        <f>SUM(G29)</f>
        <v>#REF!</v>
      </c>
      <c r="H27" s="118">
        <f>+H28</f>
        <v>30</v>
      </c>
    </row>
    <row r="28" spans="1:8" s="10" customFormat="1" ht="20.25">
      <c r="A28" s="61" t="s">
        <v>467</v>
      </c>
      <c r="B28" s="30" t="s">
        <v>20</v>
      </c>
      <c r="C28" s="26" t="s">
        <v>30</v>
      </c>
      <c r="D28" s="26" t="s">
        <v>385</v>
      </c>
      <c r="E28" s="31" t="s">
        <v>33</v>
      </c>
      <c r="F28" s="118">
        <f>+F29</f>
        <v>0</v>
      </c>
      <c r="G28" s="107" t="e">
        <f>SUM(G29)</f>
        <v>#REF!</v>
      </c>
      <c r="H28" s="118">
        <f>+H29</f>
        <v>30</v>
      </c>
    </row>
    <row r="29" spans="1:8" s="5" customFormat="1" ht="37.5">
      <c r="A29" s="61" t="s">
        <v>468</v>
      </c>
      <c r="B29" s="30" t="s">
        <v>20</v>
      </c>
      <c r="C29" s="26" t="s">
        <v>30</v>
      </c>
      <c r="D29" s="26" t="s">
        <v>466</v>
      </c>
      <c r="E29" s="31"/>
      <c r="F29" s="118">
        <f>+F30</f>
        <v>0</v>
      </c>
      <c r="G29" s="107" t="e">
        <f>+G30+G31+G32</f>
        <v>#REF!</v>
      </c>
      <c r="H29" s="118">
        <f>+H30</f>
        <v>30</v>
      </c>
    </row>
    <row r="30" spans="1:8" s="12" customFormat="1" ht="37.5">
      <c r="A30" s="86" t="s">
        <v>136</v>
      </c>
      <c r="B30" s="32" t="s">
        <v>20</v>
      </c>
      <c r="C30" s="27" t="s">
        <v>30</v>
      </c>
      <c r="D30" s="26" t="s">
        <v>466</v>
      </c>
      <c r="E30" s="33" t="s">
        <v>135</v>
      </c>
      <c r="F30" s="118">
        <v>0</v>
      </c>
      <c r="G30" s="107"/>
      <c r="H30" s="77">
        <v>30</v>
      </c>
    </row>
    <row r="31" spans="1:8" s="10" customFormat="1" ht="56.25">
      <c r="A31" s="61" t="s">
        <v>171</v>
      </c>
      <c r="B31" s="30" t="s">
        <v>20</v>
      </c>
      <c r="C31" s="26" t="s">
        <v>28</v>
      </c>
      <c r="D31" s="26"/>
      <c r="E31" s="31"/>
      <c r="F31" s="118">
        <f>+F32+F51</f>
        <v>41379.299999999996</v>
      </c>
      <c r="G31" s="107" t="e">
        <f>+G32+#REF!</f>
        <v>#REF!</v>
      </c>
      <c r="H31" s="77">
        <f>+H32+H51</f>
        <v>41383.1</v>
      </c>
    </row>
    <row r="32" spans="1:8" s="9" customFormat="1" ht="56.25">
      <c r="A32" s="87" t="s">
        <v>347</v>
      </c>
      <c r="B32" s="30" t="s">
        <v>20</v>
      </c>
      <c r="C32" s="26" t="s">
        <v>28</v>
      </c>
      <c r="D32" s="26" t="s">
        <v>185</v>
      </c>
      <c r="E32" s="31"/>
      <c r="F32" s="118">
        <f>+F33+F45</f>
        <v>41379.299999999996</v>
      </c>
      <c r="G32" s="107" t="e">
        <f>+G33</f>
        <v>#REF!</v>
      </c>
      <c r="H32" s="77">
        <f>+H33+H45</f>
        <v>0</v>
      </c>
    </row>
    <row r="33" spans="1:8" s="10" customFormat="1" ht="20.25">
      <c r="A33" s="87" t="s">
        <v>339</v>
      </c>
      <c r="B33" s="30" t="s">
        <v>20</v>
      </c>
      <c r="C33" s="26" t="s">
        <v>28</v>
      </c>
      <c r="D33" s="26" t="s">
        <v>336</v>
      </c>
      <c r="E33" s="31" t="s">
        <v>33</v>
      </c>
      <c r="F33" s="118">
        <f>+F34+F38+F41+F43</f>
        <v>41333.1</v>
      </c>
      <c r="G33" s="107" t="e">
        <f>+G34+G38+G41+#REF!+G43</f>
        <v>#REF!</v>
      </c>
      <c r="H33" s="77">
        <f>+H34+H38+H41+H43</f>
        <v>0</v>
      </c>
    </row>
    <row r="34" spans="1:8" s="5" customFormat="1" ht="37.5">
      <c r="A34" s="61" t="s">
        <v>341</v>
      </c>
      <c r="B34" s="30" t="s">
        <v>20</v>
      </c>
      <c r="C34" s="26" t="s">
        <v>28</v>
      </c>
      <c r="D34" s="26" t="s">
        <v>337</v>
      </c>
      <c r="E34" s="31" t="s">
        <v>33</v>
      </c>
      <c r="F34" s="118">
        <f>+F35+F36+F37</f>
        <v>38742.5</v>
      </c>
      <c r="G34" s="107">
        <f>+G35+G36+G37</f>
        <v>0</v>
      </c>
      <c r="H34" s="77">
        <f>+H35+H36+H37</f>
        <v>0</v>
      </c>
    </row>
    <row r="35" spans="1:8" s="12" customFormat="1" ht="37.5">
      <c r="A35" s="86" t="s">
        <v>133</v>
      </c>
      <c r="B35" s="32" t="s">
        <v>20</v>
      </c>
      <c r="C35" s="27" t="s">
        <v>28</v>
      </c>
      <c r="D35" s="27" t="s">
        <v>337</v>
      </c>
      <c r="E35" s="33" t="s">
        <v>134</v>
      </c>
      <c r="F35" s="118">
        <v>34559.1</v>
      </c>
      <c r="G35" s="107"/>
      <c r="H35" s="77">
        <v>0</v>
      </c>
    </row>
    <row r="36" spans="1:8" s="12" customFormat="1" ht="37.5">
      <c r="A36" s="86" t="s">
        <v>136</v>
      </c>
      <c r="B36" s="32" t="s">
        <v>20</v>
      </c>
      <c r="C36" s="27" t="s">
        <v>28</v>
      </c>
      <c r="D36" s="27" t="s">
        <v>337</v>
      </c>
      <c r="E36" s="33" t="s">
        <v>135</v>
      </c>
      <c r="F36" s="118">
        <v>4178.4</v>
      </c>
      <c r="G36" s="107"/>
      <c r="H36" s="77">
        <v>0</v>
      </c>
    </row>
    <row r="37" spans="1:8" s="12" customFormat="1" ht="20.25">
      <c r="A37" s="86" t="s">
        <v>137</v>
      </c>
      <c r="B37" s="32" t="s">
        <v>20</v>
      </c>
      <c r="C37" s="27" t="s">
        <v>28</v>
      </c>
      <c r="D37" s="27" t="s">
        <v>337</v>
      </c>
      <c r="E37" s="33" t="s">
        <v>138</v>
      </c>
      <c r="F37" s="118">
        <v>5</v>
      </c>
      <c r="G37" s="107"/>
      <c r="H37" s="77">
        <v>0</v>
      </c>
    </row>
    <row r="38" spans="1:8" s="5" customFormat="1" ht="187.5">
      <c r="A38" s="89" t="s">
        <v>111</v>
      </c>
      <c r="B38" s="32" t="s">
        <v>20</v>
      </c>
      <c r="C38" s="27" t="s">
        <v>28</v>
      </c>
      <c r="D38" s="27" t="s">
        <v>342</v>
      </c>
      <c r="E38" s="33"/>
      <c r="F38" s="119">
        <f>+F39+F40</f>
        <v>1399.4</v>
      </c>
      <c r="G38" s="108">
        <f>+G39</f>
        <v>0</v>
      </c>
      <c r="H38" s="78">
        <f>+H39+H40</f>
        <v>0</v>
      </c>
    </row>
    <row r="39" spans="1:8" s="12" customFormat="1" ht="37.5">
      <c r="A39" s="86" t="s">
        <v>133</v>
      </c>
      <c r="B39" s="32" t="s">
        <v>20</v>
      </c>
      <c r="C39" s="27" t="s">
        <v>28</v>
      </c>
      <c r="D39" s="27" t="s">
        <v>342</v>
      </c>
      <c r="E39" s="33" t="s">
        <v>134</v>
      </c>
      <c r="F39" s="118">
        <v>1272</v>
      </c>
      <c r="G39" s="107"/>
      <c r="H39" s="77">
        <v>0</v>
      </c>
    </row>
    <row r="40" spans="1:8" s="12" customFormat="1" ht="37.5">
      <c r="A40" s="86" t="s">
        <v>136</v>
      </c>
      <c r="B40" s="32" t="s">
        <v>20</v>
      </c>
      <c r="C40" s="27" t="s">
        <v>28</v>
      </c>
      <c r="D40" s="27" t="s">
        <v>342</v>
      </c>
      <c r="E40" s="33" t="s">
        <v>135</v>
      </c>
      <c r="F40" s="118">
        <v>127.4</v>
      </c>
      <c r="G40" s="107"/>
      <c r="H40" s="77">
        <v>0</v>
      </c>
    </row>
    <row r="41" spans="1:8" s="5" customFormat="1" ht="112.5">
      <c r="A41" s="86" t="s">
        <v>160</v>
      </c>
      <c r="B41" s="32" t="s">
        <v>20</v>
      </c>
      <c r="C41" s="27" t="s">
        <v>28</v>
      </c>
      <c r="D41" s="27" t="s">
        <v>343</v>
      </c>
      <c r="E41" s="33"/>
      <c r="F41" s="119">
        <f>+F42</f>
        <v>969.2</v>
      </c>
      <c r="G41" s="108">
        <f>+G42</f>
        <v>0</v>
      </c>
      <c r="H41" s="78">
        <f>+H42</f>
        <v>0</v>
      </c>
    </row>
    <row r="42" spans="1:8" s="12" customFormat="1" ht="37.5">
      <c r="A42" s="86" t="s">
        <v>133</v>
      </c>
      <c r="B42" s="32" t="s">
        <v>20</v>
      </c>
      <c r="C42" s="27" t="s">
        <v>28</v>
      </c>
      <c r="D42" s="27" t="s">
        <v>343</v>
      </c>
      <c r="E42" s="33" t="s">
        <v>134</v>
      </c>
      <c r="F42" s="118">
        <v>969.2</v>
      </c>
      <c r="G42" s="107"/>
      <c r="H42" s="77">
        <v>0</v>
      </c>
    </row>
    <row r="43" spans="1:8" s="5" customFormat="1" ht="93.75">
      <c r="A43" s="62" t="s">
        <v>55</v>
      </c>
      <c r="B43" s="32" t="s">
        <v>20</v>
      </c>
      <c r="C43" s="27" t="s">
        <v>28</v>
      </c>
      <c r="D43" s="27" t="s">
        <v>344</v>
      </c>
      <c r="E43" s="33"/>
      <c r="F43" s="119">
        <f>+F44</f>
        <v>222</v>
      </c>
      <c r="G43" s="108">
        <f>+G44</f>
        <v>0</v>
      </c>
      <c r="H43" s="78">
        <f>+H44</f>
        <v>0</v>
      </c>
    </row>
    <row r="44" spans="1:8" s="12" customFormat="1" ht="37.5">
      <c r="A44" s="86" t="s">
        <v>133</v>
      </c>
      <c r="B44" s="32" t="s">
        <v>20</v>
      </c>
      <c r="C44" s="27" t="s">
        <v>28</v>
      </c>
      <c r="D44" s="27" t="s">
        <v>344</v>
      </c>
      <c r="E44" s="33" t="s">
        <v>134</v>
      </c>
      <c r="F44" s="118">
        <v>222</v>
      </c>
      <c r="G44" s="107"/>
      <c r="H44" s="77">
        <v>0</v>
      </c>
    </row>
    <row r="45" spans="1:8" s="6" customFormat="1" ht="20.25">
      <c r="A45" s="87" t="s">
        <v>50</v>
      </c>
      <c r="B45" s="32" t="s">
        <v>20</v>
      </c>
      <c r="C45" s="27" t="s">
        <v>28</v>
      </c>
      <c r="D45" s="27" t="s">
        <v>424</v>
      </c>
      <c r="E45" s="33"/>
      <c r="F45" s="119">
        <f>+F46</f>
        <v>46.2</v>
      </c>
      <c r="G45" s="108" t="e">
        <f>+G46</f>
        <v>#REF!</v>
      </c>
      <c r="H45" s="78">
        <f>+H46</f>
        <v>0</v>
      </c>
    </row>
    <row r="46" spans="1:8" s="6" customFormat="1" ht="37.5">
      <c r="A46" s="63" t="s">
        <v>99</v>
      </c>
      <c r="B46" s="30" t="s">
        <v>20</v>
      </c>
      <c r="C46" s="26" t="s">
        <v>28</v>
      </c>
      <c r="D46" s="26" t="s">
        <v>425</v>
      </c>
      <c r="E46" s="31"/>
      <c r="F46" s="118">
        <f>+F47+F49</f>
        <v>46.2</v>
      </c>
      <c r="G46" s="107" t="e">
        <f>+G47+#REF!+#REF!+#REF!</f>
        <v>#REF!</v>
      </c>
      <c r="H46" s="77">
        <f>+H47+H49</f>
        <v>0</v>
      </c>
    </row>
    <row r="47" spans="1:8" s="12" customFormat="1" ht="37.5">
      <c r="A47" s="87" t="s">
        <v>68</v>
      </c>
      <c r="B47" s="32" t="s">
        <v>20</v>
      </c>
      <c r="C47" s="27" t="s">
        <v>28</v>
      </c>
      <c r="D47" s="27" t="s">
        <v>426</v>
      </c>
      <c r="E47" s="33"/>
      <c r="F47" s="118">
        <f>+F48</f>
        <v>43.2</v>
      </c>
      <c r="G47" s="107">
        <f>+G48</f>
        <v>0</v>
      </c>
      <c r="H47" s="77">
        <f>+H48</f>
        <v>0</v>
      </c>
    </row>
    <row r="48" spans="1:8" s="9" customFormat="1" ht="37.5">
      <c r="A48" s="86" t="s">
        <v>133</v>
      </c>
      <c r="B48" s="32" t="s">
        <v>20</v>
      </c>
      <c r="C48" s="27" t="s">
        <v>28</v>
      </c>
      <c r="D48" s="27" t="s">
        <v>426</v>
      </c>
      <c r="E48" s="33" t="s">
        <v>134</v>
      </c>
      <c r="F48" s="118">
        <v>43.2</v>
      </c>
      <c r="G48" s="107"/>
      <c r="H48" s="77">
        <v>0</v>
      </c>
    </row>
    <row r="49" spans="1:8" s="10" customFormat="1" ht="37.5">
      <c r="A49" s="87" t="s">
        <v>162</v>
      </c>
      <c r="B49" s="32" t="s">
        <v>20</v>
      </c>
      <c r="C49" s="27" t="s">
        <v>28</v>
      </c>
      <c r="D49" s="27" t="s">
        <v>427</v>
      </c>
      <c r="E49" s="33"/>
      <c r="F49" s="118">
        <f>+F50</f>
        <v>3</v>
      </c>
      <c r="G49" s="107">
        <f>+G50</f>
        <v>0</v>
      </c>
      <c r="H49" s="77">
        <f>+H50</f>
        <v>0</v>
      </c>
    </row>
    <row r="50" spans="1:8" s="5" customFormat="1" ht="37.5">
      <c r="A50" s="86" t="s">
        <v>136</v>
      </c>
      <c r="B50" s="32" t="s">
        <v>20</v>
      </c>
      <c r="C50" s="27" t="s">
        <v>28</v>
      </c>
      <c r="D50" s="27" t="s">
        <v>427</v>
      </c>
      <c r="E50" s="33" t="s">
        <v>135</v>
      </c>
      <c r="F50" s="118">
        <v>3</v>
      </c>
      <c r="G50" s="107"/>
      <c r="H50" s="77">
        <v>0</v>
      </c>
    </row>
    <row r="51" spans="1:8" s="9" customFormat="1" ht="56.25">
      <c r="A51" s="61" t="s">
        <v>16</v>
      </c>
      <c r="B51" s="30" t="s">
        <v>20</v>
      </c>
      <c r="C51" s="26" t="s">
        <v>28</v>
      </c>
      <c r="D51" s="26" t="s">
        <v>169</v>
      </c>
      <c r="E51" s="31"/>
      <c r="F51" s="118">
        <f>+F52</f>
        <v>0</v>
      </c>
      <c r="G51" s="107" t="e">
        <f>+G52</f>
        <v>#REF!</v>
      </c>
      <c r="H51" s="77">
        <f>+H52</f>
        <v>41383.1</v>
      </c>
    </row>
    <row r="52" spans="1:8" s="10" customFormat="1" ht="20.25">
      <c r="A52" s="61" t="s">
        <v>92</v>
      </c>
      <c r="B52" s="30" t="s">
        <v>20</v>
      </c>
      <c r="C52" s="26" t="s">
        <v>28</v>
      </c>
      <c r="D52" s="26" t="s">
        <v>170</v>
      </c>
      <c r="E52" s="31" t="s">
        <v>33</v>
      </c>
      <c r="F52" s="118">
        <f>+F53+F57+F60+F62</f>
        <v>0</v>
      </c>
      <c r="G52" s="107" t="e">
        <f>+G53+G57+G60+#REF!+G62</f>
        <v>#REF!</v>
      </c>
      <c r="H52" s="77">
        <f>+H53+H57+H60+H62</f>
        <v>41383.1</v>
      </c>
    </row>
    <row r="53" spans="1:8" s="5" customFormat="1" ht="20.25">
      <c r="A53" s="61" t="s">
        <v>18</v>
      </c>
      <c r="B53" s="30" t="s">
        <v>20</v>
      </c>
      <c r="C53" s="26" t="s">
        <v>28</v>
      </c>
      <c r="D53" s="26" t="s">
        <v>389</v>
      </c>
      <c r="E53" s="31" t="s">
        <v>33</v>
      </c>
      <c r="F53" s="118">
        <f>+F54+F55+F56</f>
        <v>0</v>
      </c>
      <c r="G53" s="107">
        <f>+G54+G55+G56</f>
        <v>0</v>
      </c>
      <c r="H53" s="77">
        <f>+H54+H55+H56</f>
        <v>38742.5</v>
      </c>
    </row>
    <row r="54" spans="1:8" s="12" customFormat="1" ht="37.5">
      <c r="A54" s="86" t="s">
        <v>133</v>
      </c>
      <c r="B54" s="32" t="s">
        <v>20</v>
      </c>
      <c r="C54" s="27" t="s">
        <v>28</v>
      </c>
      <c r="D54" s="27" t="s">
        <v>389</v>
      </c>
      <c r="E54" s="33" t="s">
        <v>134</v>
      </c>
      <c r="F54" s="118">
        <v>0</v>
      </c>
      <c r="G54" s="107"/>
      <c r="H54" s="77">
        <v>34559.1</v>
      </c>
    </row>
    <row r="55" spans="1:8" s="12" customFormat="1" ht="37.5">
      <c r="A55" s="86" t="s">
        <v>136</v>
      </c>
      <c r="B55" s="32" t="s">
        <v>20</v>
      </c>
      <c r="C55" s="27" t="s">
        <v>28</v>
      </c>
      <c r="D55" s="27" t="s">
        <v>389</v>
      </c>
      <c r="E55" s="33" t="s">
        <v>135</v>
      </c>
      <c r="F55" s="118">
        <v>0</v>
      </c>
      <c r="G55" s="107"/>
      <c r="H55" s="77">
        <v>4178.4</v>
      </c>
    </row>
    <row r="56" spans="1:8" s="12" customFormat="1" ht="20.25">
      <c r="A56" s="86" t="s">
        <v>137</v>
      </c>
      <c r="B56" s="32" t="s">
        <v>20</v>
      </c>
      <c r="C56" s="27" t="s">
        <v>28</v>
      </c>
      <c r="D56" s="27" t="s">
        <v>389</v>
      </c>
      <c r="E56" s="33" t="s">
        <v>138</v>
      </c>
      <c r="F56" s="118">
        <v>0</v>
      </c>
      <c r="G56" s="107"/>
      <c r="H56" s="77">
        <v>5</v>
      </c>
    </row>
    <row r="57" spans="1:8" s="5" customFormat="1" ht="187.5">
      <c r="A57" s="89" t="s">
        <v>111</v>
      </c>
      <c r="B57" s="32" t="s">
        <v>20</v>
      </c>
      <c r="C57" s="27" t="s">
        <v>28</v>
      </c>
      <c r="D57" s="27" t="s">
        <v>451</v>
      </c>
      <c r="E57" s="33"/>
      <c r="F57" s="119">
        <f>+F58+F59</f>
        <v>0</v>
      </c>
      <c r="G57" s="108">
        <f>+G58</f>
        <v>0</v>
      </c>
      <c r="H57" s="78">
        <f>+H58+H59</f>
        <v>1449.4</v>
      </c>
    </row>
    <row r="58" spans="1:8" s="12" customFormat="1" ht="37.5">
      <c r="A58" s="86" t="s">
        <v>133</v>
      </c>
      <c r="B58" s="32" t="s">
        <v>20</v>
      </c>
      <c r="C58" s="27" t="s">
        <v>28</v>
      </c>
      <c r="D58" s="27" t="s">
        <v>451</v>
      </c>
      <c r="E58" s="33" t="s">
        <v>134</v>
      </c>
      <c r="F58" s="118">
        <v>0</v>
      </c>
      <c r="G58" s="107"/>
      <c r="H58" s="77">
        <v>1272</v>
      </c>
    </row>
    <row r="59" spans="1:8" s="12" customFormat="1" ht="37.5">
      <c r="A59" s="86" t="s">
        <v>136</v>
      </c>
      <c r="B59" s="32" t="s">
        <v>20</v>
      </c>
      <c r="C59" s="27" t="s">
        <v>28</v>
      </c>
      <c r="D59" s="27" t="s">
        <v>451</v>
      </c>
      <c r="E59" s="33" t="s">
        <v>135</v>
      </c>
      <c r="F59" s="118">
        <v>0</v>
      </c>
      <c r="G59" s="107"/>
      <c r="H59" s="77">
        <v>177.4</v>
      </c>
    </row>
    <row r="60" spans="1:8" s="5" customFormat="1" ht="112.5">
      <c r="A60" s="86" t="s">
        <v>160</v>
      </c>
      <c r="B60" s="32" t="s">
        <v>20</v>
      </c>
      <c r="C60" s="27" t="s">
        <v>28</v>
      </c>
      <c r="D60" s="27" t="s">
        <v>452</v>
      </c>
      <c r="E60" s="33"/>
      <c r="F60" s="119">
        <f>+F61</f>
        <v>0</v>
      </c>
      <c r="G60" s="108">
        <f>+G61</f>
        <v>0</v>
      </c>
      <c r="H60" s="78">
        <f>+H61</f>
        <v>969.2</v>
      </c>
    </row>
    <row r="61" spans="1:8" s="12" customFormat="1" ht="37.5">
      <c r="A61" s="86" t="s">
        <v>133</v>
      </c>
      <c r="B61" s="32" t="s">
        <v>20</v>
      </c>
      <c r="C61" s="27" t="s">
        <v>28</v>
      </c>
      <c r="D61" s="27" t="s">
        <v>452</v>
      </c>
      <c r="E61" s="33" t="s">
        <v>134</v>
      </c>
      <c r="F61" s="118">
        <v>0</v>
      </c>
      <c r="G61" s="107"/>
      <c r="H61" s="77">
        <v>969.2</v>
      </c>
    </row>
    <row r="62" spans="1:8" s="5" customFormat="1" ht="93.75">
      <c r="A62" s="62" t="s">
        <v>55</v>
      </c>
      <c r="B62" s="32" t="s">
        <v>20</v>
      </c>
      <c r="C62" s="27" t="s">
        <v>28</v>
      </c>
      <c r="D62" s="27" t="s">
        <v>453</v>
      </c>
      <c r="E62" s="33"/>
      <c r="F62" s="119">
        <f>+F63</f>
        <v>0</v>
      </c>
      <c r="G62" s="108">
        <f>+G63</f>
        <v>0</v>
      </c>
      <c r="H62" s="78">
        <f>+H63</f>
        <v>222</v>
      </c>
    </row>
    <row r="63" spans="1:8" s="12" customFormat="1" ht="37.5">
      <c r="A63" s="86" t="s">
        <v>133</v>
      </c>
      <c r="B63" s="32" t="s">
        <v>20</v>
      </c>
      <c r="C63" s="27" t="s">
        <v>28</v>
      </c>
      <c r="D63" s="27" t="s">
        <v>453</v>
      </c>
      <c r="E63" s="33" t="s">
        <v>134</v>
      </c>
      <c r="F63" s="118">
        <v>0</v>
      </c>
      <c r="G63" s="107"/>
      <c r="H63" s="77">
        <v>222</v>
      </c>
    </row>
    <row r="64" spans="1:8" s="10" customFormat="1" ht="20.25">
      <c r="A64" s="61" t="s">
        <v>165</v>
      </c>
      <c r="B64" s="30" t="s">
        <v>20</v>
      </c>
      <c r="C64" s="26" t="s">
        <v>23</v>
      </c>
      <c r="D64" s="26"/>
      <c r="E64" s="31"/>
      <c r="F64" s="118">
        <f>+F65</f>
        <v>16.4</v>
      </c>
      <c r="G64" s="107">
        <f>+G65</f>
        <v>0</v>
      </c>
      <c r="H64" s="77">
        <f>+H65</f>
        <v>6.8</v>
      </c>
    </row>
    <row r="65" spans="1:8" s="9" customFormat="1" ht="37.5">
      <c r="A65" s="90" t="s">
        <v>56</v>
      </c>
      <c r="B65" s="32" t="s">
        <v>20</v>
      </c>
      <c r="C65" s="27" t="s">
        <v>23</v>
      </c>
      <c r="D65" s="27" t="s">
        <v>174</v>
      </c>
      <c r="E65" s="33"/>
      <c r="F65" s="118">
        <f aca="true" t="shared" si="1" ref="F65:H66">SUM(F66)</f>
        <v>16.4</v>
      </c>
      <c r="G65" s="107">
        <f t="shared" si="1"/>
        <v>0</v>
      </c>
      <c r="H65" s="77">
        <f t="shared" si="1"/>
        <v>6.8</v>
      </c>
    </row>
    <row r="66" spans="1:8" s="5" customFormat="1" ht="54" customHeight="1">
      <c r="A66" s="86" t="s">
        <v>164</v>
      </c>
      <c r="B66" s="32" t="s">
        <v>20</v>
      </c>
      <c r="C66" s="27" t="s">
        <v>23</v>
      </c>
      <c r="D66" s="27" t="s">
        <v>175</v>
      </c>
      <c r="E66" s="33"/>
      <c r="F66" s="118">
        <f t="shared" si="1"/>
        <v>16.4</v>
      </c>
      <c r="G66" s="107">
        <f t="shared" si="1"/>
        <v>0</v>
      </c>
      <c r="H66" s="77">
        <f t="shared" si="1"/>
        <v>6.8</v>
      </c>
    </row>
    <row r="67" spans="1:8" s="12" customFormat="1" ht="37.5">
      <c r="A67" s="86" t="s">
        <v>136</v>
      </c>
      <c r="B67" s="32" t="s">
        <v>20</v>
      </c>
      <c r="C67" s="27" t="s">
        <v>23</v>
      </c>
      <c r="D67" s="27" t="s">
        <v>175</v>
      </c>
      <c r="E67" s="33" t="s">
        <v>135</v>
      </c>
      <c r="F67" s="118">
        <v>16.4</v>
      </c>
      <c r="G67" s="107"/>
      <c r="H67" s="77">
        <v>6.8</v>
      </c>
    </row>
    <row r="68" spans="1:8" s="10" customFormat="1" ht="60" customHeight="1">
      <c r="A68" s="61" t="s">
        <v>444</v>
      </c>
      <c r="B68" s="30" t="s">
        <v>20</v>
      </c>
      <c r="C68" s="26" t="s">
        <v>22</v>
      </c>
      <c r="D68" s="26"/>
      <c r="E68" s="31"/>
      <c r="F68" s="118">
        <f>+F69+F81+F86</f>
        <v>11852.8</v>
      </c>
      <c r="G68" s="107" t="e">
        <f>+G69+G81+G86</f>
        <v>#REF!</v>
      </c>
      <c r="H68" s="77">
        <f>+H69+H81+H86</f>
        <v>11852.8</v>
      </c>
    </row>
    <row r="69" spans="1:8" s="9" customFormat="1" ht="56.25">
      <c r="A69" s="90" t="s">
        <v>176</v>
      </c>
      <c r="B69" s="32" t="s">
        <v>20</v>
      </c>
      <c r="C69" s="27" t="s">
        <v>22</v>
      </c>
      <c r="D69" s="27" t="s">
        <v>177</v>
      </c>
      <c r="E69" s="33"/>
      <c r="F69" s="118">
        <f>+F70+F76</f>
        <v>10401.4</v>
      </c>
      <c r="G69" s="107">
        <f>+G70</f>
        <v>0</v>
      </c>
      <c r="H69" s="77">
        <f>+H70+H76</f>
        <v>10401.4</v>
      </c>
    </row>
    <row r="70" spans="1:8" s="5" customFormat="1" ht="75">
      <c r="A70" s="90" t="s">
        <v>178</v>
      </c>
      <c r="B70" s="32" t="s">
        <v>20</v>
      </c>
      <c r="C70" s="27" t="s">
        <v>22</v>
      </c>
      <c r="D70" s="27" t="s">
        <v>179</v>
      </c>
      <c r="E70" s="33"/>
      <c r="F70" s="118">
        <f>+F71+F74</f>
        <v>10025.4</v>
      </c>
      <c r="G70" s="107">
        <f>+G71+G74</f>
        <v>0</v>
      </c>
      <c r="H70" s="77">
        <f>+H71+H74</f>
        <v>10401.4</v>
      </c>
    </row>
    <row r="71" spans="1:8" s="12" customFormat="1" ht="37.5">
      <c r="A71" s="90" t="s">
        <v>180</v>
      </c>
      <c r="B71" s="32" t="s">
        <v>20</v>
      </c>
      <c r="C71" s="27" t="s">
        <v>22</v>
      </c>
      <c r="D71" s="27" t="s">
        <v>181</v>
      </c>
      <c r="E71" s="33"/>
      <c r="F71" s="118">
        <f>+F72+F73</f>
        <v>9987.4</v>
      </c>
      <c r="G71" s="107">
        <f>+G72+G73</f>
        <v>0</v>
      </c>
      <c r="H71" s="77">
        <f>+H72+H73</f>
        <v>10363.4</v>
      </c>
    </row>
    <row r="72" spans="1:8" s="9" customFormat="1" ht="37.5">
      <c r="A72" s="86" t="s">
        <v>133</v>
      </c>
      <c r="B72" s="32" t="s">
        <v>20</v>
      </c>
      <c r="C72" s="27" t="s">
        <v>22</v>
      </c>
      <c r="D72" s="27" t="s">
        <v>181</v>
      </c>
      <c r="E72" s="33" t="s">
        <v>134</v>
      </c>
      <c r="F72" s="118">
        <v>9201.3</v>
      </c>
      <c r="G72" s="107"/>
      <c r="H72" s="77">
        <v>9571.6</v>
      </c>
    </row>
    <row r="73" spans="1:8" s="10" customFormat="1" ht="37.5">
      <c r="A73" s="86" t="s">
        <v>136</v>
      </c>
      <c r="B73" s="32" t="s">
        <v>20</v>
      </c>
      <c r="C73" s="27" t="s">
        <v>22</v>
      </c>
      <c r="D73" s="27" t="s">
        <v>181</v>
      </c>
      <c r="E73" s="33" t="s">
        <v>135</v>
      </c>
      <c r="F73" s="118">
        <v>786.1</v>
      </c>
      <c r="G73" s="107"/>
      <c r="H73" s="77">
        <v>791.8</v>
      </c>
    </row>
    <row r="74" spans="1:8" s="5" customFormat="1" ht="131.25">
      <c r="A74" s="62" t="s">
        <v>57</v>
      </c>
      <c r="B74" s="32" t="s">
        <v>20</v>
      </c>
      <c r="C74" s="27" t="s">
        <v>22</v>
      </c>
      <c r="D74" s="27" t="s">
        <v>182</v>
      </c>
      <c r="E74" s="33"/>
      <c r="F74" s="118">
        <f>+F75</f>
        <v>38</v>
      </c>
      <c r="G74" s="107">
        <f>+G75</f>
        <v>0</v>
      </c>
      <c r="H74" s="77">
        <f>+H75</f>
        <v>38</v>
      </c>
    </row>
    <row r="75" spans="1:8" s="12" customFormat="1" ht="37.5">
      <c r="A75" s="86" t="s">
        <v>133</v>
      </c>
      <c r="B75" s="32" t="s">
        <v>20</v>
      </c>
      <c r="C75" s="27" t="s">
        <v>22</v>
      </c>
      <c r="D75" s="27" t="s">
        <v>182</v>
      </c>
      <c r="E75" s="33" t="s">
        <v>134</v>
      </c>
      <c r="F75" s="118">
        <v>38</v>
      </c>
      <c r="G75" s="107"/>
      <c r="H75" s="77">
        <v>38</v>
      </c>
    </row>
    <row r="76" spans="1:8" s="10" customFormat="1" ht="20.25">
      <c r="A76" s="91" t="s">
        <v>50</v>
      </c>
      <c r="B76" s="30" t="s">
        <v>20</v>
      </c>
      <c r="C76" s="26" t="s">
        <v>22</v>
      </c>
      <c r="D76" s="26" t="s">
        <v>428</v>
      </c>
      <c r="E76" s="31"/>
      <c r="F76" s="118">
        <f>+F77</f>
        <v>376</v>
      </c>
      <c r="G76" s="107" t="e">
        <f>+G77</f>
        <v>#REF!</v>
      </c>
      <c r="H76" s="77">
        <f>+H77</f>
        <v>0</v>
      </c>
    </row>
    <row r="77" spans="1:8" s="5" customFormat="1" ht="37.5">
      <c r="A77" s="63" t="s">
        <v>99</v>
      </c>
      <c r="B77" s="30" t="s">
        <v>20</v>
      </c>
      <c r="C77" s="26" t="s">
        <v>22</v>
      </c>
      <c r="D77" s="26" t="s">
        <v>429</v>
      </c>
      <c r="E77" s="31"/>
      <c r="F77" s="118">
        <f>+F78</f>
        <v>376</v>
      </c>
      <c r="G77" s="107" t="e">
        <f>+#REF!+G78+G80</f>
        <v>#REF!</v>
      </c>
      <c r="H77" s="77">
        <f>+H78</f>
        <v>0</v>
      </c>
    </row>
    <row r="78" spans="1:8" s="12" customFormat="1" ht="37.5" customHeight="1">
      <c r="A78" s="63" t="s">
        <v>382</v>
      </c>
      <c r="B78" s="30" t="s">
        <v>20</v>
      </c>
      <c r="C78" s="26" t="s">
        <v>22</v>
      </c>
      <c r="D78" s="26" t="s">
        <v>430</v>
      </c>
      <c r="E78" s="31"/>
      <c r="F78" s="118">
        <f>+F79+F80</f>
        <v>376</v>
      </c>
      <c r="G78" s="107">
        <f>+G79+G80</f>
        <v>0</v>
      </c>
      <c r="H78" s="77">
        <f>+H79+H80</f>
        <v>0</v>
      </c>
    </row>
    <row r="79" spans="1:8" s="12" customFormat="1" ht="37.5">
      <c r="A79" s="86" t="s">
        <v>133</v>
      </c>
      <c r="B79" s="30" t="s">
        <v>20</v>
      </c>
      <c r="C79" s="26" t="s">
        <v>22</v>
      </c>
      <c r="D79" s="26" t="s">
        <v>430</v>
      </c>
      <c r="E79" s="33" t="s">
        <v>134</v>
      </c>
      <c r="F79" s="118">
        <v>370.3</v>
      </c>
      <c r="G79" s="107"/>
      <c r="H79" s="77">
        <v>0</v>
      </c>
    </row>
    <row r="80" spans="1:8" s="5" customFormat="1" ht="37.5">
      <c r="A80" s="86" t="s">
        <v>136</v>
      </c>
      <c r="B80" s="30" t="s">
        <v>20</v>
      </c>
      <c r="C80" s="26" t="s">
        <v>22</v>
      </c>
      <c r="D80" s="26" t="s">
        <v>430</v>
      </c>
      <c r="E80" s="33" t="s">
        <v>135</v>
      </c>
      <c r="F80" s="118">
        <v>5.7</v>
      </c>
      <c r="G80" s="107"/>
      <c r="H80" s="77">
        <v>0</v>
      </c>
    </row>
    <row r="81" spans="1:8" s="12" customFormat="1" ht="56.25">
      <c r="A81" s="61" t="s">
        <v>16</v>
      </c>
      <c r="B81" s="30" t="s">
        <v>20</v>
      </c>
      <c r="C81" s="26" t="s">
        <v>88</v>
      </c>
      <c r="D81" s="26" t="s">
        <v>169</v>
      </c>
      <c r="E81" s="31"/>
      <c r="F81" s="118">
        <f aca="true" t="shared" si="2" ref="F81:H82">+F82</f>
        <v>1054.3999999999999</v>
      </c>
      <c r="G81" s="107">
        <f t="shared" si="2"/>
        <v>0</v>
      </c>
      <c r="H81" s="77">
        <f t="shared" si="2"/>
        <v>1054.3999999999999</v>
      </c>
    </row>
    <row r="82" spans="1:8" s="5" customFormat="1" ht="20.25">
      <c r="A82" s="61" t="s">
        <v>92</v>
      </c>
      <c r="B82" s="30" t="s">
        <v>20</v>
      </c>
      <c r="C82" s="26" t="s">
        <v>22</v>
      </c>
      <c r="D82" s="26" t="s">
        <v>170</v>
      </c>
      <c r="E82" s="31" t="s">
        <v>33</v>
      </c>
      <c r="F82" s="118">
        <f t="shared" si="2"/>
        <v>1054.3999999999999</v>
      </c>
      <c r="G82" s="107">
        <f t="shared" si="2"/>
        <v>0</v>
      </c>
      <c r="H82" s="77">
        <f t="shared" si="2"/>
        <v>1054.3999999999999</v>
      </c>
    </row>
    <row r="83" spans="1:8" s="12" customFormat="1" ht="20.25">
      <c r="A83" s="61" t="s">
        <v>89</v>
      </c>
      <c r="B83" s="30" t="s">
        <v>20</v>
      </c>
      <c r="C83" s="26" t="s">
        <v>22</v>
      </c>
      <c r="D83" s="26" t="s">
        <v>388</v>
      </c>
      <c r="E83" s="31" t="s">
        <v>33</v>
      </c>
      <c r="F83" s="118">
        <f>+F84+F85</f>
        <v>1054.3999999999999</v>
      </c>
      <c r="G83" s="107">
        <f>+G84+G85</f>
        <v>0</v>
      </c>
      <c r="H83" s="77">
        <f>+H84+H85</f>
        <v>1054.3999999999999</v>
      </c>
    </row>
    <row r="84" spans="1:8" s="12" customFormat="1" ht="37.5">
      <c r="A84" s="86" t="s">
        <v>133</v>
      </c>
      <c r="B84" s="32" t="s">
        <v>20</v>
      </c>
      <c r="C84" s="27" t="s">
        <v>22</v>
      </c>
      <c r="D84" s="27" t="s">
        <v>388</v>
      </c>
      <c r="E84" s="33" t="s">
        <v>134</v>
      </c>
      <c r="F84" s="118">
        <v>888.3</v>
      </c>
      <c r="G84" s="107"/>
      <c r="H84" s="77">
        <v>888.3</v>
      </c>
    </row>
    <row r="85" spans="1:8" s="9" customFormat="1" ht="37.5">
      <c r="A85" s="86" t="s">
        <v>136</v>
      </c>
      <c r="B85" s="32" t="s">
        <v>20</v>
      </c>
      <c r="C85" s="27" t="s">
        <v>22</v>
      </c>
      <c r="D85" s="27" t="s">
        <v>388</v>
      </c>
      <c r="E85" s="33" t="s">
        <v>135</v>
      </c>
      <c r="F85" s="118">
        <v>166.1</v>
      </c>
      <c r="G85" s="107"/>
      <c r="H85" s="77">
        <v>166.1</v>
      </c>
    </row>
    <row r="86" spans="1:8" s="7" customFormat="1" ht="20.25">
      <c r="A86" s="87" t="s">
        <v>86</v>
      </c>
      <c r="B86" s="32" t="s">
        <v>20</v>
      </c>
      <c r="C86" s="27" t="s">
        <v>22</v>
      </c>
      <c r="D86" s="27" t="s">
        <v>172</v>
      </c>
      <c r="E86" s="33"/>
      <c r="F86" s="119">
        <f>+F87</f>
        <v>397</v>
      </c>
      <c r="G86" s="108" t="e">
        <f>+G87+#REF!</f>
        <v>#REF!</v>
      </c>
      <c r="H86" s="78">
        <f>+H87</f>
        <v>397</v>
      </c>
    </row>
    <row r="87" spans="1:8" s="10" customFormat="1" ht="20.25">
      <c r="A87" s="91" t="s">
        <v>50</v>
      </c>
      <c r="B87" s="30" t="s">
        <v>20</v>
      </c>
      <c r="C87" s="26" t="s">
        <v>22</v>
      </c>
      <c r="D87" s="26" t="s">
        <v>173</v>
      </c>
      <c r="E87" s="31"/>
      <c r="F87" s="118">
        <f>+F88</f>
        <v>397</v>
      </c>
      <c r="G87" s="107" t="e">
        <f>+G88</f>
        <v>#REF!</v>
      </c>
      <c r="H87" s="77">
        <f>+H88</f>
        <v>397</v>
      </c>
    </row>
    <row r="88" spans="1:8" s="5" customFormat="1" ht="37.5">
      <c r="A88" s="63" t="s">
        <v>99</v>
      </c>
      <c r="B88" s="30" t="s">
        <v>20</v>
      </c>
      <c r="C88" s="26" t="s">
        <v>22</v>
      </c>
      <c r="D88" s="26" t="s">
        <v>330</v>
      </c>
      <c r="E88" s="31"/>
      <c r="F88" s="118">
        <f>+F89</f>
        <v>397</v>
      </c>
      <c r="G88" s="107" t="e">
        <f>+#REF!+G89+#REF!</f>
        <v>#REF!</v>
      </c>
      <c r="H88" s="77">
        <f>+H89</f>
        <v>397</v>
      </c>
    </row>
    <row r="89" spans="1:8" s="12" customFormat="1" ht="37.5" customHeight="1">
      <c r="A89" s="63" t="s">
        <v>100</v>
      </c>
      <c r="B89" s="30" t="s">
        <v>20</v>
      </c>
      <c r="C89" s="26" t="s">
        <v>22</v>
      </c>
      <c r="D89" s="26" t="s">
        <v>331</v>
      </c>
      <c r="E89" s="31"/>
      <c r="F89" s="118">
        <f>+F90</f>
        <v>397</v>
      </c>
      <c r="G89" s="107">
        <f>+G90</f>
        <v>0</v>
      </c>
      <c r="H89" s="77">
        <f>+H90</f>
        <v>397</v>
      </c>
    </row>
    <row r="90" spans="1:8" s="12" customFormat="1" ht="37.5">
      <c r="A90" s="86" t="s">
        <v>133</v>
      </c>
      <c r="B90" s="30" t="s">
        <v>20</v>
      </c>
      <c r="C90" s="26" t="s">
        <v>22</v>
      </c>
      <c r="D90" s="26" t="s">
        <v>331</v>
      </c>
      <c r="E90" s="33" t="s">
        <v>134</v>
      </c>
      <c r="F90" s="118">
        <v>397</v>
      </c>
      <c r="G90" s="107"/>
      <c r="H90" s="77">
        <v>397</v>
      </c>
    </row>
    <row r="91" spans="1:8" s="10" customFormat="1" ht="20.25">
      <c r="A91" s="61" t="s">
        <v>42</v>
      </c>
      <c r="B91" s="30" t="s">
        <v>20</v>
      </c>
      <c r="C91" s="26" t="s">
        <v>38</v>
      </c>
      <c r="D91" s="26"/>
      <c r="E91" s="31"/>
      <c r="F91" s="118">
        <f aca="true" t="shared" si="3" ref="F91:H93">SUM(F92)</f>
        <v>1500</v>
      </c>
      <c r="G91" s="107">
        <f t="shared" si="3"/>
        <v>0</v>
      </c>
      <c r="H91" s="77">
        <f t="shared" si="3"/>
        <v>1500</v>
      </c>
    </row>
    <row r="92" spans="1:8" s="9" customFormat="1" ht="20.25">
      <c r="A92" s="61" t="s">
        <v>42</v>
      </c>
      <c r="B92" s="30" t="s">
        <v>20</v>
      </c>
      <c r="C92" s="26" t="s">
        <v>38</v>
      </c>
      <c r="D92" s="26" t="s">
        <v>183</v>
      </c>
      <c r="E92" s="31"/>
      <c r="F92" s="118">
        <f t="shared" si="3"/>
        <v>1500</v>
      </c>
      <c r="G92" s="107">
        <f t="shared" si="3"/>
        <v>0</v>
      </c>
      <c r="H92" s="77">
        <f t="shared" si="3"/>
        <v>1500</v>
      </c>
    </row>
    <row r="93" spans="1:8" s="5" customFormat="1" ht="20.25">
      <c r="A93" s="61" t="s">
        <v>10</v>
      </c>
      <c r="B93" s="30" t="s">
        <v>20</v>
      </c>
      <c r="C93" s="26" t="s">
        <v>38</v>
      </c>
      <c r="D93" s="26" t="s">
        <v>184</v>
      </c>
      <c r="E93" s="31" t="s">
        <v>33</v>
      </c>
      <c r="F93" s="118">
        <f t="shared" si="3"/>
        <v>1500</v>
      </c>
      <c r="G93" s="107">
        <f t="shared" si="3"/>
        <v>0</v>
      </c>
      <c r="H93" s="77">
        <f t="shared" si="3"/>
        <v>1500</v>
      </c>
    </row>
    <row r="94" spans="1:8" s="12" customFormat="1" ht="20.25">
      <c r="A94" s="87" t="s">
        <v>139</v>
      </c>
      <c r="B94" s="30" t="s">
        <v>20</v>
      </c>
      <c r="C94" s="26" t="s">
        <v>38</v>
      </c>
      <c r="D94" s="26" t="s">
        <v>184</v>
      </c>
      <c r="E94" s="31" t="s">
        <v>140</v>
      </c>
      <c r="F94" s="118">
        <v>1500</v>
      </c>
      <c r="G94" s="107"/>
      <c r="H94" s="77">
        <v>1500</v>
      </c>
    </row>
    <row r="95" spans="1:8" s="10" customFormat="1" ht="20.25">
      <c r="A95" s="87" t="s">
        <v>32</v>
      </c>
      <c r="B95" s="32" t="s">
        <v>20</v>
      </c>
      <c r="C95" s="27" t="s">
        <v>45</v>
      </c>
      <c r="D95" s="27"/>
      <c r="E95" s="33"/>
      <c r="F95" s="119">
        <f>+F96+F105+F116+F125+F151+F158+F168+F173</f>
        <v>48740.799999999996</v>
      </c>
      <c r="G95" s="108" t="e">
        <f>+G96+G105+G116+G125+G151+G158+#REF!+#REF!</f>
        <v>#REF!</v>
      </c>
      <c r="H95" s="119">
        <f>+H96+H105+H116+H125+H151+H158+H168+H173</f>
        <v>48540.799999999996</v>
      </c>
    </row>
    <row r="96" spans="1:8" s="9" customFormat="1" ht="56.25">
      <c r="A96" s="87" t="s">
        <v>475</v>
      </c>
      <c r="B96" s="32" t="s">
        <v>20</v>
      </c>
      <c r="C96" s="27" t="s">
        <v>45</v>
      </c>
      <c r="D96" s="49" t="s">
        <v>263</v>
      </c>
      <c r="E96" s="33"/>
      <c r="F96" s="119">
        <f>F99+F103+F97+F101</f>
        <v>1220</v>
      </c>
      <c r="G96" s="108">
        <f>G99+G103</f>
        <v>0</v>
      </c>
      <c r="H96" s="78">
        <f>H99+H103+H97+H101</f>
        <v>1120</v>
      </c>
    </row>
    <row r="97" spans="1:8" s="12" customFormat="1" ht="39.75" customHeight="1">
      <c r="A97" s="87" t="s">
        <v>43</v>
      </c>
      <c r="B97" s="32" t="s">
        <v>20</v>
      </c>
      <c r="C97" s="27" t="s">
        <v>45</v>
      </c>
      <c r="D97" s="27" t="s">
        <v>264</v>
      </c>
      <c r="E97" s="33"/>
      <c r="F97" s="118">
        <f>F98</f>
        <v>200</v>
      </c>
      <c r="G97" s="107">
        <f>G98</f>
        <v>0</v>
      </c>
      <c r="H97" s="77">
        <f>H98</f>
        <v>200</v>
      </c>
    </row>
    <row r="98" spans="1:8" s="12" customFormat="1" ht="45" customHeight="1">
      <c r="A98" s="86" t="s">
        <v>136</v>
      </c>
      <c r="B98" s="32" t="s">
        <v>20</v>
      </c>
      <c r="C98" s="27" t="s">
        <v>45</v>
      </c>
      <c r="D98" s="27" t="s">
        <v>264</v>
      </c>
      <c r="E98" s="33" t="s">
        <v>135</v>
      </c>
      <c r="F98" s="118">
        <v>200</v>
      </c>
      <c r="G98" s="107"/>
      <c r="H98" s="77">
        <v>200</v>
      </c>
    </row>
    <row r="99" spans="1:8" s="5" customFormat="1" ht="21" customHeight="1">
      <c r="A99" s="63" t="s">
        <v>279</v>
      </c>
      <c r="B99" s="32" t="s">
        <v>20</v>
      </c>
      <c r="C99" s="27" t="s">
        <v>45</v>
      </c>
      <c r="D99" s="27" t="s">
        <v>280</v>
      </c>
      <c r="E99" s="33"/>
      <c r="F99" s="119">
        <f>F100</f>
        <v>300</v>
      </c>
      <c r="G99" s="108">
        <f>G100</f>
        <v>0</v>
      </c>
      <c r="H99" s="78">
        <f>H100</f>
        <v>0</v>
      </c>
    </row>
    <row r="100" spans="1:8" s="12" customFormat="1" ht="64.5" customHeight="1">
      <c r="A100" s="86" t="s">
        <v>445</v>
      </c>
      <c r="B100" s="32" t="s">
        <v>20</v>
      </c>
      <c r="C100" s="27" t="s">
        <v>45</v>
      </c>
      <c r="D100" s="27" t="s">
        <v>280</v>
      </c>
      <c r="E100" s="33" t="s">
        <v>156</v>
      </c>
      <c r="F100" s="118">
        <v>300</v>
      </c>
      <c r="G100" s="107"/>
      <c r="H100" s="77">
        <v>0</v>
      </c>
    </row>
    <row r="101" spans="1:8" s="12" customFormat="1" ht="39.75" customHeight="1">
      <c r="A101" s="87" t="s">
        <v>457</v>
      </c>
      <c r="B101" s="32" t="s">
        <v>20</v>
      </c>
      <c r="C101" s="27" t="s">
        <v>45</v>
      </c>
      <c r="D101" s="27" t="s">
        <v>456</v>
      </c>
      <c r="E101" s="33"/>
      <c r="F101" s="118">
        <f>F102</f>
        <v>60</v>
      </c>
      <c r="G101" s="107">
        <f>G102</f>
        <v>0</v>
      </c>
      <c r="H101" s="77">
        <f>H102</f>
        <v>60</v>
      </c>
    </row>
    <row r="102" spans="1:8" s="12" customFormat="1" ht="45" customHeight="1">
      <c r="A102" s="86" t="s">
        <v>136</v>
      </c>
      <c r="B102" s="32" t="s">
        <v>20</v>
      </c>
      <c r="C102" s="27" t="s">
        <v>45</v>
      </c>
      <c r="D102" s="27" t="s">
        <v>456</v>
      </c>
      <c r="E102" s="33" t="s">
        <v>135</v>
      </c>
      <c r="F102" s="118">
        <v>60</v>
      </c>
      <c r="G102" s="107"/>
      <c r="H102" s="77">
        <v>60</v>
      </c>
    </row>
    <row r="103" spans="1:8" s="12" customFormat="1" ht="39.75" customHeight="1">
      <c r="A103" s="87" t="s">
        <v>118</v>
      </c>
      <c r="B103" s="32" t="s">
        <v>20</v>
      </c>
      <c r="C103" s="27" t="s">
        <v>45</v>
      </c>
      <c r="D103" s="27" t="s">
        <v>281</v>
      </c>
      <c r="E103" s="33"/>
      <c r="F103" s="118">
        <f>F104</f>
        <v>660</v>
      </c>
      <c r="G103" s="107">
        <f>G104</f>
        <v>0</v>
      </c>
      <c r="H103" s="77">
        <f>H104</f>
        <v>860</v>
      </c>
    </row>
    <row r="104" spans="1:8" s="12" customFormat="1" ht="45" customHeight="1">
      <c r="A104" s="86" t="s">
        <v>136</v>
      </c>
      <c r="B104" s="32" t="s">
        <v>20</v>
      </c>
      <c r="C104" s="27" t="s">
        <v>45</v>
      </c>
      <c r="D104" s="27" t="s">
        <v>281</v>
      </c>
      <c r="E104" s="33" t="s">
        <v>135</v>
      </c>
      <c r="F104" s="118">
        <v>660</v>
      </c>
      <c r="G104" s="107"/>
      <c r="H104" s="77">
        <v>860</v>
      </c>
    </row>
    <row r="105" spans="1:8" s="38" customFormat="1" ht="37.5">
      <c r="A105" s="92" t="s">
        <v>478</v>
      </c>
      <c r="B105" s="32" t="s">
        <v>20</v>
      </c>
      <c r="C105" s="27" t="s">
        <v>45</v>
      </c>
      <c r="D105" s="26" t="s">
        <v>209</v>
      </c>
      <c r="E105" s="33"/>
      <c r="F105" s="120">
        <f>F106+F110+F114</f>
        <v>9081.3</v>
      </c>
      <c r="G105" s="120">
        <f>G106+G110+G114</f>
        <v>0</v>
      </c>
      <c r="H105" s="120">
        <f>H106+H110+H114</f>
        <v>9081.3</v>
      </c>
    </row>
    <row r="106" spans="1:8" s="40" customFormat="1" ht="20.25">
      <c r="A106" s="92" t="s">
        <v>102</v>
      </c>
      <c r="B106" s="32" t="s">
        <v>20</v>
      </c>
      <c r="C106" s="27" t="s">
        <v>45</v>
      </c>
      <c r="D106" s="26" t="s">
        <v>304</v>
      </c>
      <c r="E106" s="33"/>
      <c r="F106" s="120">
        <f>+F108+F109</f>
        <v>6996.299999999999</v>
      </c>
      <c r="G106" s="109">
        <f>+G108+G109</f>
        <v>0</v>
      </c>
      <c r="H106" s="79">
        <f>+H108+H109</f>
        <v>7015.299999999999</v>
      </c>
    </row>
    <row r="107" spans="1:8" s="38" customFormat="1" ht="21" customHeight="1">
      <c r="A107" s="86" t="s">
        <v>397</v>
      </c>
      <c r="B107" s="32" t="s">
        <v>20</v>
      </c>
      <c r="C107" s="27" t="s">
        <v>45</v>
      </c>
      <c r="D107" s="48" t="s">
        <v>396</v>
      </c>
      <c r="E107" s="33"/>
      <c r="F107" s="120">
        <f>SUM(F108:F109)</f>
        <v>6996.299999999999</v>
      </c>
      <c r="G107" s="109"/>
      <c r="H107" s="79">
        <f>SUM(H108:H109)</f>
        <v>7015.299999999999</v>
      </c>
    </row>
    <row r="108" spans="1:8" s="39" customFormat="1" ht="21" customHeight="1">
      <c r="A108" s="86" t="s">
        <v>395</v>
      </c>
      <c r="B108" s="32" t="s">
        <v>20</v>
      </c>
      <c r="C108" s="27" t="s">
        <v>45</v>
      </c>
      <c r="D108" s="48" t="s">
        <v>396</v>
      </c>
      <c r="E108" s="33" t="s">
        <v>141</v>
      </c>
      <c r="F108" s="120">
        <v>6394.4</v>
      </c>
      <c r="G108" s="109"/>
      <c r="H108" s="79">
        <v>6394.4</v>
      </c>
    </row>
    <row r="109" spans="1:8" s="39" customFormat="1" ht="37.5">
      <c r="A109" s="89" t="s">
        <v>136</v>
      </c>
      <c r="B109" s="32" t="s">
        <v>20</v>
      </c>
      <c r="C109" s="27" t="s">
        <v>45</v>
      </c>
      <c r="D109" s="48" t="s">
        <v>396</v>
      </c>
      <c r="E109" s="33" t="s">
        <v>135</v>
      </c>
      <c r="F109" s="120">
        <v>601.9</v>
      </c>
      <c r="G109" s="109"/>
      <c r="H109" s="79">
        <v>620.9</v>
      </c>
    </row>
    <row r="110" spans="1:8" s="39" customFormat="1" ht="129" customHeight="1">
      <c r="A110" s="89" t="s">
        <v>210</v>
      </c>
      <c r="B110" s="32" t="s">
        <v>20</v>
      </c>
      <c r="C110" s="27" t="s">
        <v>45</v>
      </c>
      <c r="D110" s="26" t="s">
        <v>303</v>
      </c>
      <c r="E110" s="33"/>
      <c r="F110" s="120">
        <f>F111+F112+F113</f>
        <v>2027</v>
      </c>
      <c r="G110" s="109">
        <f>G111+G112+G113</f>
        <v>0</v>
      </c>
      <c r="H110" s="79">
        <f>H111+H112+H113</f>
        <v>1949</v>
      </c>
    </row>
    <row r="111" spans="1:8" s="39" customFormat="1" ht="20.25">
      <c r="A111" s="86" t="s">
        <v>395</v>
      </c>
      <c r="B111" s="32" t="s">
        <v>20</v>
      </c>
      <c r="C111" s="27" t="s">
        <v>45</v>
      </c>
      <c r="D111" s="48" t="s">
        <v>303</v>
      </c>
      <c r="E111" s="33" t="s">
        <v>141</v>
      </c>
      <c r="F111" s="118">
        <v>1453.5</v>
      </c>
      <c r="G111" s="107"/>
      <c r="H111" s="77">
        <v>1453.5</v>
      </c>
    </row>
    <row r="112" spans="1:8" s="39" customFormat="1" ht="37.5">
      <c r="A112" s="89" t="s">
        <v>136</v>
      </c>
      <c r="B112" s="32" t="s">
        <v>20</v>
      </c>
      <c r="C112" s="27" t="s">
        <v>45</v>
      </c>
      <c r="D112" s="48" t="s">
        <v>303</v>
      </c>
      <c r="E112" s="33" t="s">
        <v>135</v>
      </c>
      <c r="F112" s="118">
        <v>559</v>
      </c>
      <c r="G112" s="107"/>
      <c r="H112" s="77">
        <v>481</v>
      </c>
    </row>
    <row r="113" spans="1:8" s="39" customFormat="1" ht="20.25">
      <c r="A113" s="89" t="s">
        <v>137</v>
      </c>
      <c r="B113" s="32" t="s">
        <v>20</v>
      </c>
      <c r="C113" s="27" t="s">
        <v>45</v>
      </c>
      <c r="D113" s="48" t="s">
        <v>303</v>
      </c>
      <c r="E113" s="33" t="s">
        <v>138</v>
      </c>
      <c r="F113" s="118">
        <v>14.5</v>
      </c>
      <c r="G113" s="107"/>
      <c r="H113" s="77">
        <v>14.5</v>
      </c>
    </row>
    <row r="114" spans="1:8" s="39" customFormat="1" ht="112.5">
      <c r="A114" s="89" t="s">
        <v>210</v>
      </c>
      <c r="B114" s="32" t="s">
        <v>20</v>
      </c>
      <c r="C114" s="27" t="s">
        <v>45</v>
      </c>
      <c r="D114" s="26" t="s">
        <v>305</v>
      </c>
      <c r="E114" s="33"/>
      <c r="F114" s="118">
        <f>SUM(F115)</f>
        <v>58</v>
      </c>
      <c r="G114" s="118">
        <f>SUM(G115)</f>
        <v>0</v>
      </c>
      <c r="H114" s="118">
        <f>SUM(H115)</f>
        <v>117</v>
      </c>
    </row>
    <row r="115" spans="1:8" s="39" customFormat="1" ht="37.5">
      <c r="A115" s="89" t="s">
        <v>136</v>
      </c>
      <c r="B115" s="32" t="s">
        <v>20</v>
      </c>
      <c r="C115" s="27" t="s">
        <v>45</v>
      </c>
      <c r="D115" s="48" t="s">
        <v>305</v>
      </c>
      <c r="E115" s="33" t="s">
        <v>135</v>
      </c>
      <c r="F115" s="118">
        <v>58</v>
      </c>
      <c r="G115" s="107"/>
      <c r="H115" s="77">
        <v>117</v>
      </c>
    </row>
    <row r="116" spans="1:8" s="9" customFormat="1" ht="75">
      <c r="A116" s="61" t="s">
        <v>132</v>
      </c>
      <c r="B116" s="32" t="s">
        <v>20</v>
      </c>
      <c r="C116" s="27" t="s">
        <v>45</v>
      </c>
      <c r="D116" s="27" t="s">
        <v>248</v>
      </c>
      <c r="E116" s="33"/>
      <c r="F116" s="119">
        <f>+F117</f>
        <v>100</v>
      </c>
      <c r="G116" s="108">
        <f>+G117</f>
        <v>0</v>
      </c>
      <c r="H116" s="78">
        <f>+H117</f>
        <v>50</v>
      </c>
    </row>
    <row r="117" spans="1:8" s="10" customFormat="1" ht="20.25">
      <c r="A117" s="63" t="s">
        <v>83</v>
      </c>
      <c r="B117" s="32" t="s">
        <v>20</v>
      </c>
      <c r="C117" s="27" t="s">
        <v>45</v>
      </c>
      <c r="D117" s="26" t="s">
        <v>249</v>
      </c>
      <c r="E117" s="33"/>
      <c r="F117" s="119">
        <f>+F118+F121+F123</f>
        <v>100</v>
      </c>
      <c r="G117" s="108">
        <f>+G118+G121+G123</f>
        <v>0</v>
      </c>
      <c r="H117" s="78">
        <f>+H118+H121+H123</f>
        <v>50</v>
      </c>
    </row>
    <row r="118" spans="1:8" s="5" customFormat="1" ht="20.25">
      <c r="A118" s="61" t="s">
        <v>106</v>
      </c>
      <c r="B118" s="32" t="s">
        <v>20</v>
      </c>
      <c r="C118" s="27" t="s">
        <v>45</v>
      </c>
      <c r="D118" s="26" t="s">
        <v>252</v>
      </c>
      <c r="E118" s="33"/>
      <c r="F118" s="119">
        <f>+F119+F120</f>
        <v>20</v>
      </c>
      <c r="G118" s="108">
        <f>+G119+G120</f>
        <v>0</v>
      </c>
      <c r="H118" s="78">
        <f>+H119+H120</f>
        <v>20</v>
      </c>
    </row>
    <row r="119" spans="1:8" s="12" customFormat="1" ht="37.5">
      <c r="A119" s="86" t="s">
        <v>136</v>
      </c>
      <c r="B119" s="32" t="s">
        <v>20</v>
      </c>
      <c r="C119" s="27" t="s">
        <v>45</v>
      </c>
      <c r="D119" s="26" t="s">
        <v>252</v>
      </c>
      <c r="E119" s="33" t="s">
        <v>135</v>
      </c>
      <c r="F119" s="118">
        <v>8</v>
      </c>
      <c r="G119" s="107"/>
      <c r="H119" s="77">
        <v>8</v>
      </c>
    </row>
    <row r="120" spans="1:8" s="12" customFormat="1" ht="20.25">
      <c r="A120" s="86" t="s">
        <v>142</v>
      </c>
      <c r="B120" s="32" t="s">
        <v>20</v>
      </c>
      <c r="C120" s="27" t="s">
        <v>45</v>
      </c>
      <c r="D120" s="26" t="s">
        <v>252</v>
      </c>
      <c r="E120" s="33" t="s">
        <v>143</v>
      </c>
      <c r="F120" s="118">
        <v>12</v>
      </c>
      <c r="G120" s="107"/>
      <c r="H120" s="77">
        <v>12</v>
      </c>
    </row>
    <row r="121" spans="1:8" s="5" customFormat="1" ht="37.5">
      <c r="A121" s="61" t="s">
        <v>107</v>
      </c>
      <c r="B121" s="32" t="s">
        <v>20</v>
      </c>
      <c r="C121" s="27" t="s">
        <v>45</v>
      </c>
      <c r="D121" s="26" t="s">
        <v>253</v>
      </c>
      <c r="E121" s="33"/>
      <c r="F121" s="119">
        <f>+F122</f>
        <v>30</v>
      </c>
      <c r="G121" s="108">
        <f>+G122</f>
        <v>0</v>
      </c>
      <c r="H121" s="78">
        <f>+H122</f>
        <v>30</v>
      </c>
    </row>
    <row r="122" spans="1:8" s="12" customFormat="1" ht="37.5">
      <c r="A122" s="86" t="s">
        <v>133</v>
      </c>
      <c r="B122" s="32" t="s">
        <v>20</v>
      </c>
      <c r="C122" s="27" t="s">
        <v>45</v>
      </c>
      <c r="D122" s="27" t="s">
        <v>253</v>
      </c>
      <c r="E122" s="33" t="s">
        <v>134</v>
      </c>
      <c r="F122" s="118">
        <v>30</v>
      </c>
      <c r="G122" s="107"/>
      <c r="H122" s="77">
        <v>30</v>
      </c>
    </row>
    <row r="123" spans="1:8" s="5" customFormat="1" ht="20.25">
      <c r="A123" s="61" t="s">
        <v>76</v>
      </c>
      <c r="B123" s="32" t="s">
        <v>20</v>
      </c>
      <c r="C123" s="27" t="s">
        <v>45</v>
      </c>
      <c r="D123" s="26" t="s">
        <v>251</v>
      </c>
      <c r="E123" s="33"/>
      <c r="F123" s="119">
        <f>+F124</f>
        <v>50</v>
      </c>
      <c r="G123" s="108">
        <f>+G124</f>
        <v>0</v>
      </c>
      <c r="H123" s="78">
        <f>+H124</f>
        <v>0</v>
      </c>
    </row>
    <row r="124" spans="1:8" s="12" customFormat="1" ht="37.5">
      <c r="A124" s="86" t="s">
        <v>136</v>
      </c>
      <c r="B124" s="32" t="s">
        <v>20</v>
      </c>
      <c r="C124" s="27" t="s">
        <v>45</v>
      </c>
      <c r="D124" s="27" t="s">
        <v>251</v>
      </c>
      <c r="E124" s="33" t="s">
        <v>135</v>
      </c>
      <c r="F124" s="118">
        <v>50</v>
      </c>
      <c r="G124" s="107"/>
      <c r="H124" s="77">
        <v>0</v>
      </c>
    </row>
    <row r="125" spans="1:8" s="9" customFormat="1" ht="55.5" customHeight="1">
      <c r="A125" s="87" t="s">
        <v>347</v>
      </c>
      <c r="B125" s="32" t="s">
        <v>20</v>
      </c>
      <c r="C125" s="27" t="s">
        <v>45</v>
      </c>
      <c r="D125" s="27" t="s">
        <v>185</v>
      </c>
      <c r="E125" s="33"/>
      <c r="F125" s="119">
        <f>+F126+F135+F138+F144</f>
        <v>22832.1</v>
      </c>
      <c r="G125" s="108" t="e">
        <f>+G126+G135+G138+#REF!+G144</f>
        <v>#REF!</v>
      </c>
      <c r="H125" s="78">
        <f>+H126+H135+H138+H144</f>
        <v>0</v>
      </c>
    </row>
    <row r="126" spans="1:8" s="10" customFormat="1" ht="37.5">
      <c r="A126" s="87" t="s">
        <v>348</v>
      </c>
      <c r="B126" s="32" t="s">
        <v>20</v>
      </c>
      <c r="C126" s="27" t="s">
        <v>45</v>
      </c>
      <c r="D126" s="27" t="s">
        <v>186</v>
      </c>
      <c r="E126" s="33"/>
      <c r="F126" s="118">
        <f>+F127+F131</f>
        <v>872</v>
      </c>
      <c r="G126" s="107" t="e">
        <f>+G127+G131</f>
        <v>#REF!</v>
      </c>
      <c r="H126" s="77">
        <f>+H127+H131</f>
        <v>0</v>
      </c>
    </row>
    <row r="127" spans="1:8" s="5" customFormat="1" ht="37.5">
      <c r="A127" s="61" t="s">
        <v>349</v>
      </c>
      <c r="B127" s="30" t="s">
        <v>20</v>
      </c>
      <c r="C127" s="26" t="s">
        <v>45</v>
      </c>
      <c r="D127" s="26" t="s">
        <v>187</v>
      </c>
      <c r="E127" s="31" t="s">
        <v>33</v>
      </c>
      <c r="F127" s="118">
        <f>+F129+F130+F128</f>
        <v>520</v>
      </c>
      <c r="G127" s="107" t="e">
        <f>+G129+G130+#REF!+G128</f>
        <v>#REF!</v>
      </c>
      <c r="H127" s="77">
        <f>+H129+H130+H128</f>
        <v>0</v>
      </c>
    </row>
    <row r="128" spans="1:8" s="12" customFormat="1" ht="37.5">
      <c r="A128" s="86" t="s">
        <v>133</v>
      </c>
      <c r="B128" s="32" t="s">
        <v>20</v>
      </c>
      <c r="C128" s="27" t="s">
        <v>45</v>
      </c>
      <c r="D128" s="27" t="s">
        <v>187</v>
      </c>
      <c r="E128" s="33" t="s">
        <v>134</v>
      </c>
      <c r="F128" s="118">
        <v>20</v>
      </c>
      <c r="G128" s="107"/>
      <c r="H128" s="77">
        <v>0</v>
      </c>
    </row>
    <row r="129" spans="1:8" s="12" customFormat="1" ht="37.5">
      <c r="A129" s="86" t="s">
        <v>136</v>
      </c>
      <c r="B129" s="32" t="s">
        <v>20</v>
      </c>
      <c r="C129" s="27" t="s">
        <v>45</v>
      </c>
      <c r="D129" s="27" t="s">
        <v>187</v>
      </c>
      <c r="E129" s="33" t="s">
        <v>135</v>
      </c>
      <c r="F129" s="118">
        <v>300</v>
      </c>
      <c r="G129" s="107"/>
      <c r="H129" s="77">
        <v>0</v>
      </c>
    </row>
    <row r="130" spans="1:8" s="12" customFormat="1" ht="20.25">
      <c r="A130" s="93" t="s">
        <v>137</v>
      </c>
      <c r="B130" s="32" t="s">
        <v>20</v>
      </c>
      <c r="C130" s="27" t="s">
        <v>45</v>
      </c>
      <c r="D130" s="27" t="s">
        <v>187</v>
      </c>
      <c r="E130" s="33" t="s">
        <v>138</v>
      </c>
      <c r="F130" s="118">
        <v>200</v>
      </c>
      <c r="G130" s="107"/>
      <c r="H130" s="77">
        <v>0</v>
      </c>
    </row>
    <row r="131" spans="1:8" s="5" customFormat="1" ht="20.25">
      <c r="A131" s="61" t="s">
        <v>350</v>
      </c>
      <c r="B131" s="30" t="s">
        <v>20</v>
      </c>
      <c r="C131" s="26" t="s">
        <v>45</v>
      </c>
      <c r="D131" s="26" t="s">
        <v>188</v>
      </c>
      <c r="E131" s="31" t="s">
        <v>33</v>
      </c>
      <c r="F131" s="118">
        <f>+F132+F133+F134</f>
        <v>352</v>
      </c>
      <c r="G131" s="107">
        <f>+G132+G133+G134</f>
        <v>0</v>
      </c>
      <c r="H131" s="77">
        <f>+H132+H133+H134</f>
        <v>0</v>
      </c>
    </row>
    <row r="132" spans="1:8" s="12" customFormat="1" ht="37.5">
      <c r="A132" s="86" t="s">
        <v>133</v>
      </c>
      <c r="B132" s="32" t="s">
        <v>20</v>
      </c>
      <c r="C132" s="27" t="s">
        <v>45</v>
      </c>
      <c r="D132" s="27" t="s">
        <v>188</v>
      </c>
      <c r="E132" s="33" t="s">
        <v>134</v>
      </c>
      <c r="F132" s="118">
        <v>100</v>
      </c>
      <c r="G132" s="107"/>
      <c r="H132" s="77">
        <v>0</v>
      </c>
    </row>
    <row r="133" spans="1:8" s="12" customFormat="1" ht="37.5">
      <c r="A133" s="86" t="s">
        <v>136</v>
      </c>
      <c r="B133" s="32" t="s">
        <v>20</v>
      </c>
      <c r="C133" s="27" t="s">
        <v>45</v>
      </c>
      <c r="D133" s="27" t="s">
        <v>188</v>
      </c>
      <c r="E133" s="33" t="s">
        <v>135</v>
      </c>
      <c r="F133" s="118">
        <v>207</v>
      </c>
      <c r="G133" s="107"/>
      <c r="H133" s="77">
        <v>0</v>
      </c>
    </row>
    <row r="134" spans="1:8" s="12" customFormat="1" ht="20.25">
      <c r="A134" s="86" t="s">
        <v>142</v>
      </c>
      <c r="B134" s="32" t="s">
        <v>20</v>
      </c>
      <c r="C134" s="27" t="s">
        <v>45</v>
      </c>
      <c r="D134" s="27" t="s">
        <v>188</v>
      </c>
      <c r="E134" s="33" t="s">
        <v>143</v>
      </c>
      <c r="F134" s="118">
        <v>45</v>
      </c>
      <c r="G134" s="107"/>
      <c r="H134" s="77">
        <v>0</v>
      </c>
    </row>
    <row r="135" spans="1:8" s="10" customFormat="1" ht="37.5" customHeight="1">
      <c r="A135" s="87" t="s">
        <v>130</v>
      </c>
      <c r="B135" s="32" t="s">
        <v>20</v>
      </c>
      <c r="C135" s="27" t="s">
        <v>45</v>
      </c>
      <c r="D135" s="27" t="s">
        <v>189</v>
      </c>
      <c r="E135" s="33"/>
      <c r="F135" s="118">
        <f aca="true" t="shared" si="4" ref="F135:H136">+F136</f>
        <v>200</v>
      </c>
      <c r="G135" s="107">
        <f t="shared" si="4"/>
        <v>0</v>
      </c>
      <c r="H135" s="77">
        <f t="shared" si="4"/>
        <v>0</v>
      </c>
    </row>
    <row r="136" spans="1:8" s="5" customFormat="1" ht="24.75" customHeight="1">
      <c r="A136" s="61" t="s">
        <v>351</v>
      </c>
      <c r="B136" s="30" t="s">
        <v>20</v>
      </c>
      <c r="C136" s="26" t="s">
        <v>45</v>
      </c>
      <c r="D136" s="26" t="s">
        <v>190</v>
      </c>
      <c r="E136" s="31" t="s">
        <v>33</v>
      </c>
      <c r="F136" s="118">
        <f t="shared" si="4"/>
        <v>200</v>
      </c>
      <c r="G136" s="107">
        <f t="shared" si="4"/>
        <v>0</v>
      </c>
      <c r="H136" s="77">
        <f t="shared" si="4"/>
        <v>0</v>
      </c>
    </row>
    <row r="137" spans="1:8" s="12" customFormat="1" ht="37.5">
      <c r="A137" s="86" t="s">
        <v>136</v>
      </c>
      <c r="B137" s="32" t="s">
        <v>20</v>
      </c>
      <c r="C137" s="27" t="s">
        <v>45</v>
      </c>
      <c r="D137" s="27" t="s">
        <v>190</v>
      </c>
      <c r="E137" s="33" t="s">
        <v>135</v>
      </c>
      <c r="F137" s="118">
        <v>200</v>
      </c>
      <c r="G137" s="107"/>
      <c r="H137" s="77">
        <v>0</v>
      </c>
    </row>
    <row r="138" spans="1:8" s="10" customFormat="1" ht="20.25">
      <c r="A138" s="87" t="s">
        <v>352</v>
      </c>
      <c r="B138" s="32" t="s">
        <v>20</v>
      </c>
      <c r="C138" s="27" t="s">
        <v>45</v>
      </c>
      <c r="D138" s="27" t="s">
        <v>191</v>
      </c>
      <c r="E138" s="33"/>
      <c r="F138" s="118">
        <f>+F139+F142</f>
        <v>8165.9</v>
      </c>
      <c r="G138" s="107">
        <f>+G139+G142</f>
        <v>0</v>
      </c>
      <c r="H138" s="77">
        <f>+H139+H142</f>
        <v>0</v>
      </c>
    </row>
    <row r="139" spans="1:8" s="5" customFormat="1" ht="20.25">
      <c r="A139" s="61" t="s">
        <v>353</v>
      </c>
      <c r="B139" s="30" t="s">
        <v>20</v>
      </c>
      <c r="C139" s="26" t="s">
        <v>45</v>
      </c>
      <c r="D139" s="26" t="s">
        <v>192</v>
      </c>
      <c r="E139" s="31" t="s">
        <v>33</v>
      </c>
      <c r="F139" s="118">
        <f>+F140+F141</f>
        <v>110</v>
      </c>
      <c r="G139" s="107">
        <f>+G140+G141</f>
        <v>0</v>
      </c>
      <c r="H139" s="77">
        <f>+H140+H141</f>
        <v>0</v>
      </c>
    </row>
    <row r="140" spans="1:8" s="12" customFormat="1" ht="37.5">
      <c r="A140" s="86" t="s">
        <v>136</v>
      </c>
      <c r="B140" s="32" t="s">
        <v>20</v>
      </c>
      <c r="C140" s="27" t="s">
        <v>45</v>
      </c>
      <c r="D140" s="27" t="s">
        <v>192</v>
      </c>
      <c r="E140" s="33" t="s">
        <v>135</v>
      </c>
      <c r="F140" s="118">
        <v>10</v>
      </c>
      <c r="G140" s="107"/>
      <c r="H140" s="77">
        <v>0</v>
      </c>
    </row>
    <row r="141" spans="1:8" s="12" customFormat="1" ht="20.25">
      <c r="A141" s="86" t="s">
        <v>334</v>
      </c>
      <c r="B141" s="32" t="s">
        <v>20</v>
      </c>
      <c r="C141" s="27" t="s">
        <v>45</v>
      </c>
      <c r="D141" s="27" t="s">
        <v>192</v>
      </c>
      <c r="E141" s="33" t="s">
        <v>145</v>
      </c>
      <c r="F141" s="118">
        <v>100</v>
      </c>
      <c r="G141" s="107"/>
      <c r="H141" s="77">
        <v>0</v>
      </c>
    </row>
    <row r="142" spans="1:8" s="6" customFormat="1" ht="120" customHeight="1">
      <c r="A142" s="56" t="s">
        <v>316</v>
      </c>
      <c r="B142" s="32" t="s">
        <v>20</v>
      </c>
      <c r="C142" s="27" t="s">
        <v>45</v>
      </c>
      <c r="D142" s="27" t="s">
        <v>335</v>
      </c>
      <c r="E142" s="33"/>
      <c r="F142" s="118">
        <f>SUM(F143)</f>
        <v>8055.9</v>
      </c>
      <c r="G142" s="107">
        <f>SUM(G143)</f>
        <v>0</v>
      </c>
      <c r="H142" s="77">
        <f>SUM(H143)</f>
        <v>0</v>
      </c>
    </row>
    <row r="143" spans="1:8" s="12" customFormat="1" ht="20.25">
      <c r="A143" s="57" t="s">
        <v>144</v>
      </c>
      <c r="B143" s="32" t="s">
        <v>20</v>
      </c>
      <c r="C143" s="27" t="s">
        <v>45</v>
      </c>
      <c r="D143" s="27" t="s">
        <v>335</v>
      </c>
      <c r="E143" s="33" t="s">
        <v>145</v>
      </c>
      <c r="F143" s="118">
        <v>8055.9</v>
      </c>
      <c r="G143" s="107"/>
      <c r="H143" s="77"/>
    </row>
    <row r="144" spans="1:8" s="10" customFormat="1" ht="20.25">
      <c r="A144" s="87" t="s">
        <v>339</v>
      </c>
      <c r="B144" s="32" t="s">
        <v>20</v>
      </c>
      <c r="C144" s="27" t="s">
        <v>45</v>
      </c>
      <c r="D144" s="27" t="s">
        <v>336</v>
      </c>
      <c r="E144" s="33"/>
      <c r="F144" s="118">
        <f>+F145+F149</f>
        <v>13594.2</v>
      </c>
      <c r="G144" s="107">
        <f>+G145</f>
        <v>0</v>
      </c>
      <c r="H144" s="77">
        <f>+H145+H149</f>
        <v>0</v>
      </c>
    </row>
    <row r="145" spans="1:8" s="5" customFormat="1" ht="20.25">
      <c r="A145" s="61" t="s">
        <v>340</v>
      </c>
      <c r="B145" s="30" t="s">
        <v>20</v>
      </c>
      <c r="C145" s="26" t="s">
        <v>45</v>
      </c>
      <c r="D145" s="26" t="s">
        <v>338</v>
      </c>
      <c r="E145" s="31" t="s">
        <v>33</v>
      </c>
      <c r="F145" s="118">
        <f>+F146+F147+F148</f>
        <v>13544.2</v>
      </c>
      <c r="G145" s="107">
        <f>+G146+G147+G148</f>
        <v>0</v>
      </c>
      <c r="H145" s="77">
        <f>+H146+H147+H148</f>
        <v>0</v>
      </c>
    </row>
    <row r="146" spans="1:8" s="12" customFormat="1" ht="20.25">
      <c r="A146" s="86" t="s">
        <v>395</v>
      </c>
      <c r="B146" s="32" t="s">
        <v>20</v>
      </c>
      <c r="C146" s="27" t="s">
        <v>45</v>
      </c>
      <c r="D146" s="27" t="s">
        <v>338</v>
      </c>
      <c r="E146" s="33" t="s">
        <v>141</v>
      </c>
      <c r="F146" s="118">
        <v>8186.7</v>
      </c>
      <c r="G146" s="107"/>
      <c r="H146" s="77">
        <v>0</v>
      </c>
    </row>
    <row r="147" spans="1:8" s="12" customFormat="1" ht="37.5">
      <c r="A147" s="86" t="s">
        <v>136</v>
      </c>
      <c r="B147" s="32" t="s">
        <v>20</v>
      </c>
      <c r="C147" s="27" t="s">
        <v>45</v>
      </c>
      <c r="D147" s="27" t="s">
        <v>338</v>
      </c>
      <c r="E147" s="33" t="s">
        <v>135</v>
      </c>
      <c r="F147" s="118">
        <v>5201.8</v>
      </c>
      <c r="G147" s="107"/>
      <c r="H147" s="77">
        <v>0</v>
      </c>
    </row>
    <row r="148" spans="1:8" s="12" customFormat="1" ht="20.25">
      <c r="A148" s="86" t="s">
        <v>137</v>
      </c>
      <c r="B148" s="32" t="s">
        <v>20</v>
      </c>
      <c r="C148" s="27" t="s">
        <v>45</v>
      </c>
      <c r="D148" s="27" t="s">
        <v>338</v>
      </c>
      <c r="E148" s="33" t="s">
        <v>138</v>
      </c>
      <c r="F148" s="118">
        <v>155.7</v>
      </c>
      <c r="G148" s="107"/>
      <c r="H148" s="77">
        <v>0</v>
      </c>
    </row>
    <row r="149" spans="1:8" s="5" customFormat="1" ht="187.5">
      <c r="A149" s="89" t="s">
        <v>111</v>
      </c>
      <c r="B149" s="32" t="s">
        <v>20</v>
      </c>
      <c r="C149" s="27" t="s">
        <v>45</v>
      </c>
      <c r="D149" s="27" t="s">
        <v>342</v>
      </c>
      <c r="E149" s="33"/>
      <c r="F149" s="119">
        <f>+F150</f>
        <v>50</v>
      </c>
      <c r="G149" s="108">
        <f>+G150</f>
        <v>0</v>
      </c>
      <c r="H149" s="78">
        <f>+H150</f>
        <v>0</v>
      </c>
    </row>
    <row r="150" spans="1:8" s="12" customFormat="1" ht="37.5">
      <c r="A150" s="86" t="s">
        <v>136</v>
      </c>
      <c r="B150" s="32" t="s">
        <v>20</v>
      </c>
      <c r="C150" s="27" t="s">
        <v>45</v>
      </c>
      <c r="D150" s="27" t="s">
        <v>342</v>
      </c>
      <c r="E150" s="33" t="s">
        <v>135</v>
      </c>
      <c r="F150" s="118">
        <v>50</v>
      </c>
      <c r="G150" s="107"/>
      <c r="H150" s="77">
        <v>0</v>
      </c>
    </row>
    <row r="151" spans="1:8" s="9" customFormat="1" ht="56.25">
      <c r="A151" s="87" t="s">
        <v>346</v>
      </c>
      <c r="B151" s="32" t="s">
        <v>20</v>
      </c>
      <c r="C151" s="27" t="s">
        <v>45</v>
      </c>
      <c r="D151" s="27" t="s">
        <v>193</v>
      </c>
      <c r="E151" s="33"/>
      <c r="F151" s="119">
        <f>+F152+F155</f>
        <v>518</v>
      </c>
      <c r="G151" s="108" t="e">
        <f>+G152+G155+#REF!</f>
        <v>#REF!</v>
      </c>
      <c r="H151" s="78">
        <f>+H152+H155</f>
        <v>0</v>
      </c>
    </row>
    <row r="152" spans="1:8" s="5" customFormat="1" ht="20.25">
      <c r="A152" s="62" t="s">
        <v>91</v>
      </c>
      <c r="B152" s="32" t="s">
        <v>20</v>
      </c>
      <c r="C152" s="27" t="s">
        <v>45</v>
      </c>
      <c r="D152" s="27" t="s">
        <v>194</v>
      </c>
      <c r="E152" s="33"/>
      <c r="F152" s="119">
        <f>+F153+F154</f>
        <v>308</v>
      </c>
      <c r="G152" s="108">
        <f>+G153+G154</f>
        <v>0</v>
      </c>
      <c r="H152" s="78">
        <f>+H153+H154</f>
        <v>0</v>
      </c>
    </row>
    <row r="153" spans="1:8" s="12" customFormat="1" ht="37.5">
      <c r="A153" s="86" t="s">
        <v>136</v>
      </c>
      <c r="B153" s="32" t="s">
        <v>20</v>
      </c>
      <c r="C153" s="27" t="s">
        <v>45</v>
      </c>
      <c r="D153" s="27" t="s">
        <v>194</v>
      </c>
      <c r="E153" s="33" t="s">
        <v>135</v>
      </c>
      <c r="F153" s="118">
        <v>290</v>
      </c>
      <c r="G153" s="107"/>
      <c r="H153" s="77">
        <v>0</v>
      </c>
    </row>
    <row r="154" spans="1:8" s="12" customFormat="1" ht="20.25">
      <c r="A154" s="88" t="s">
        <v>167</v>
      </c>
      <c r="B154" s="32" t="s">
        <v>20</v>
      </c>
      <c r="C154" s="27" t="s">
        <v>45</v>
      </c>
      <c r="D154" s="27" t="s">
        <v>194</v>
      </c>
      <c r="E154" s="33" t="s">
        <v>161</v>
      </c>
      <c r="F154" s="118">
        <v>18</v>
      </c>
      <c r="G154" s="107"/>
      <c r="H154" s="77">
        <v>0</v>
      </c>
    </row>
    <row r="155" spans="1:8" s="5" customFormat="1" ht="75">
      <c r="A155" s="62" t="s">
        <v>129</v>
      </c>
      <c r="B155" s="32" t="s">
        <v>20</v>
      </c>
      <c r="C155" s="27" t="s">
        <v>45</v>
      </c>
      <c r="D155" s="27" t="s">
        <v>195</v>
      </c>
      <c r="E155" s="33"/>
      <c r="F155" s="119">
        <f>+F157+F156</f>
        <v>210</v>
      </c>
      <c r="G155" s="108">
        <f>+G157+G156</f>
        <v>0</v>
      </c>
      <c r="H155" s="78">
        <f>+H157+H156</f>
        <v>0</v>
      </c>
    </row>
    <row r="156" spans="1:8" s="12" customFormat="1" ht="37.5">
      <c r="A156" s="86" t="s">
        <v>136</v>
      </c>
      <c r="B156" s="32" t="s">
        <v>20</v>
      </c>
      <c r="C156" s="27" t="s">
        <v>45</v>
      </c>
      <c r="D156" s="27" t="s">
        <v>195</v>
      </c>
      <c r="E156" s="33" t="s">
        <v>135</v>
      </c>
      <c r="F156" s="118">
        <v>110</v>
      </c>
      <c r="G156" s="107"/>
      <c r="H156" s="77">
        <v>0</v>
      </c>
    </row>
    <row r="157" spans="1:8" s="12" customFormat="1" ht="20.25">
      <c r="A157" s="88" t="s">
        <v>167</v>
      </c>
      <c r="B157" s="32" t="s">
        <v>20</v>
      </c>
      <c r="C157" s="27" t="s">
        <v>45</v>
      </c>
      <c r="D157" s="27" t="s">
        <v>195</v>
      </c>
      <c r="E157" s="33" t="s">
        <v>161</v>
      </c>
      <c r="F157" s="118">
        <v>100</v>
      </c>
      <c r="G157" s="107"/>
      <c r="H157" s="77">
        <v>0</v>
      </c>
    </row>
    <row r="158" spans="1:8" s="9" customFormat="1" ht="73.5" customHeight="1">
      <c r="A158" s="94" t="s">
        <v>402</v>
      </c>
      <c r="B158" s="30" t="s">
        <v>20</v>
      </c>
      <c r="C158" s="26" t="s">
        <v>45</v>
      </c>
      <c r="D158" s="26" t="s">
        <v>401</v>
      </c>
      <c r="E158" s="31"/>
      <c r="F158" s="118">
        <f>F159+F162+F164</f>
        <v>14989.4</v>
      </c>
      <c r="G158" s="107" t="e">
        <f>+G164</f>
        <v>#REF!</v>
      </c>
      <c r="H158" s="77">
        <f>H159+H162+H164</f>
        <v>14989.4</v>
      </c>
    </row>
    <row r="159" spans="1:8" s="10" customFormat="1" ht="37.5">
      <c r="A159" s="89" t="s">
        <v>413</v>
      </c>
      <c r="B159" s="30" t="s">
        <v>20</v>
      </c>
      <c r="C159" s="26" t="s">
        <v>45</v>
      </c>
      <c r="D159" s="26" t="s">
        <v>414</v>
      </c>
      <c r="E159" s="31" t="s">
        <v>33</v>
      </c>
      <c r="F159" s="118">
        <f>F160+F161</f>
        <v>5260</v>
      </c>
      <c r="G159" s="107" t="e">
        <f>+#REF!</f>
        <v>#REF!</v>
      </c>
      <c r="H159" s="77">
        <f>H160+H161</f>
        <v>5260</v>
      </c>
    </row>
    <row r="160" spans="1:8" s="12" customFormat="1" ht="37.5">
      <c r="A160" s="86" t="s">
        <v>136</v>
      </c>
      <c r="B160" s="32" t="s">
        <v>20</v>
      </c>
      <c r="C160" s="27" t="s">
        <v>45</v>
      </c>
      <c r="D160" s="27" t="s">
        <v>414</v>
      </c>
      <c r="E160" s="33" t="s">
        <v>135</v>
      </c>
      <c r="F160" s="118">
        <v>5040</v>
      </c>
      <c r="G160" s="107"/>
      <c r="H160" s="77">
        <v>5040</v>
      </c>
    </row>
    <row r="161" spans="1:8" s="12" customFormat="1" ht="20.25">
      <c r="A161" s="86" t="s">
        <v>137</v>
      </c>
      <c r="B161" s="32" t="s">
        <v>20</v>
      </c>
      <c r="C161" s="27" t="s">
        <v>45</v>
      </c>
      <c r="D161" s="27" t="s">
        <v>414</v>
      </c>
      <c r="E161" s="33" t="s">
        <v>138</v>
      </c>
      <c r="F161" s="118">
        <v>220</v>
      </c>
      <c r="G161" s="107"/>
      <c r="H161" s="77">
        <v>220</v>
      </c>
    </row>
    <row r="162" spans="1:8" s="10" customFormat="1" ht="37.5">
      <c r="A162" s="89" t="s">
        <v>416</v>
      </c>
      <c r="B162" s="30" t="s">
        <v>20</v>
      </c>
      <c r="C162" s="26" t="s">
        <v>45</v>
      </c>
      <c r="D162" s="26" t="s">
        <v>415</v>
      </c>
      <c r="E162" s="31" t="s">
        <v>33</v>
      </c>
      <c r="F162" s="118">
        <f>F163</f>
        <v>1460</v>
      </c>
      <c r="G162" s="107" t="e">
        <f>+#REF!</f>
        <v>#REF!</v>
      </c>
      <c r="H162" s="77">
        <f>H163</f>
        <v>1460</v>
      </c>
    </row>
    <row r="163" spans="1:8" s="12" customFormat="1" ht="37.5">
      <c r="A163" s="86" t="s">
        <v>136</v>
      </c>
      <c r="B163" s="32" t="s">
        <v>20</v>
      </c>
      <c r="C163" s="27" t="s">
        <v>45</v>
      </c>
      <c r="D163" s="27" t="s">
        <v>415</v>
      </c>
      <c r="E163" s="33" t="s">
        <v>135</v>
      </c>
      <c r="F163" s="118">
        <v>1460</v>
      </c>
      <c r="G163" s="107"/>
      <c r="H163" s="77">
        <v>1460</v>
      </c>
    </row>
    <row r="164" spans="1:8" s="10" customFormat="1" ht="20.25">
      <c r="A164" s="89" t="s">
        <v>339</v>
      </c>
      <c r="B164" s="30" t="s">
        <v>20</v>
      </c>
      <c r="C164" s="26" t="s">
        <v>45</v>
      </c>
      <c r="D164" s="26" t="s">
        <v>403</v>
      </c>
      <c r="E164" s="31" t="s">
        <v>33</v>
      </c>
      <c r="F164" s="118">
        <f>+F165+F166+F167</f>
        <v>8269.4</v>
      </c>
      <c r="G164" s="107" t="e">
        <f>+#REF!</f>
        <v>#REF!</v>
      </c>
      <c r="H164" s="77">
        <f>+H165+H166+H167</f>
        <v>8269.4</v>
      </c>
    </row>
    <row r="165" spans="1:8" s="12" customFormat="1" ht="37.5">
      <c r="A165" s="86" t="s">
        <v>133</v>
      </c>
      <c r="B165" s="32" t="s">
        <v>20</v>
      </c>
      <c r="C165" s="27" t="s">
        <v>45</v>
      </c>
      <c r="D165" s="27" t="s">
        <v>403</v>
      </c>
      <c r="E165" s="33" t="s">
        <v>134</v>
      </c>
      <c r="F165" s="118">
        <v>7497.3</v>
      </c>
      <c r="G165" s="107"/>
      <c r="H165" s="77">
        <v>7497.3</v>
      </c>
    </row>
    <row r="166" spans="1:8" s="12" customFormat="1" ht="37.5">
      <c r="A166" s="86" t="s">
        <v>136</v>
      </c>
      <c r="B166" s="32" t="s">
        <v>20</v>
      </c>
      <c r="C166" s="27" t="s">
        <v>45</v>
      </c>
      <c r="D166" s="27" t="s">
        <v>403</v>
      </c>
      <c r="E166" s="33" t="s">
        <v>135</v>
      </c>
      <c r="F166" s="118">
        <v>768.1</v>
      </c>
      <c r="G166" s="107"/>
      <c r="H166" s="77">
        <v>768.1</v>
      </c>
    </row>
    <row r="167" spans="1:8" s="12" customFormat="1" ht="20.25">
      <c r="A167" s="86" t="s">
        <v>137</v>
      </c>
      <c r="B167" s="32" t="s">
        <v>20</v>
      </c>
      <c r="C167" s="27" t="s">
        <v>45</v>
      </c>
      <c r="D167" s="27" t="s">
        <v>403</v>
      </c>
      <c r="E167" s="33" t="s">
        <v>138</v>
      </c>
      <c r="F167" s="118">
        <v>4</v>
      </c>
      <c r="G167" s="107"/>
      <c r="H167" s="77">
        <v>4</v>
      </c>
    </row>
    <row r="168" spans="1:8" s="45" customFormat="1" ht="20.25">
      <c r="A168" s="95" t="s">
        <v>96</v>
      </c>
      <c r="B168" s="30" t="s">
        <v>20</v>
      </c>
      <c r="C168" s="26" t="s">
        <v>45</v>
      </c>
      <c r="D168" s="43" t="s">
        <v>211</v>
      </c>
      <c r="E168" s="44"/>
      <c r="F168" s="121">
        <v>0</v>
      </c>
      <c r="G168" s="110">
        <f>+G169</f>
        <v>0</v>
      </c>
      <c r="H168" s="80">
        <f>+H169</f>
        <v>13544.2</v>
      </c>
    </row>
    <row r="169" spans="1:8" s="46" customFormat="1" ht="42.75" customHeight="1">
      <c r="A169" s="96" t="s">
        <v>69</v>
      </c>
      <c r="B169" s="30" t="s">
        <v>20</v>
      </c>
      <c r="C169" s="26" t="s">
        <v>45</v>
      </c>
      <c r="D169" s="43" t="s">
        <v>212</v>
      </c>
      <c r="E169" s="44" t="s">
        <v>33</v>
      </c>
      <c r="F169" s="121">
        <v>0</v>
      </c>
      <c r="G169" s="110">
        <f>+G170+G171+G172</f>
        <v>0</v>
      </c>
      <c r="H169" s="80">
        <f>+H170+H171+H172</f>
        <v>13544.2</v>
      </c>
    </row>
    <row r="170" spans="1:8" s="47" customFormat="1" ht="22.5" customHeight="1">
      <c r="A170" s="86" t="s">
        <v>395</v>
      </c>
      <c r="B170" s="32" t="s">
        <v>20</v>
      </c>
      <c r="C170" s="27" t="s">
        <v>45</v>
      </c>
      <c r="D170" s="43" t="s">
        <v>212</v>
      </c>
      <c r="E170" s="69">
        <v>110</v>
      </c>
      <c r="F170" s="118">
        <v>0</v>
      </c>
      <c r="G170" s="107"/>
      <c r="H170" s="77">
        <v>8186.7</v>
      </c>
    </row>
    <row r="171" spans="1:8" s="47" customFormat="1" ht="37.5">
      <c r="A171" s="86" t="s">
        <v>136</v>
      </c>
      <c r="B171" s="32" t="s">
        <v>20</v>
      </c>
      <c r="C171" s="27" t="s">
        <v>45</v>
      </c>
      <c r="D171" s="43" t="s">
        <v>212</v>
      </c>
      <c r="E171" s="69">
        <v>240</v>
      </c>
      <c r="F171" s="118">
        <v>0</v>
      </c>
      <c r="G171" s="107"/>
      <c r="H171" s="77">
        <v>5201.8</v>
      </c>
    </row>
    <row r="172" spans="1:8" s="47" customFormat="1" ht="20.25">
      <c r="A172" s="86" t="s">
        <v>137</v>
      </c>
      <c r="B172" s="32" t="s">
        <v>20</v>
      </c>
      <c r="C172" s="27" t="s">
        <v>45</v>
      </c>
      <c r="D172" s="43" t="s">
        <v>212</v>
      </c>
      <c r="E172" s="69">
        <v>850</v>
      </c>
      <c r="F172" s="118">
        <v>0</v>
      </c>
      <c r="G172" s="107"/>
      <c r="H172" s="77">
        <v>155.7</v>
      </c>
    </row>
    <row r="173" spans="1:8" s="9" customFormat="1" ht="20.25">
      <c r="A173" s="61" t="s">
        <v>86</v>
      </c>
      <c r="B173" s="30" t="s">
        <v>20</v>
      </c>
      <c r="C173" s="26" t="s">
        <v>45</v>
      </c>
      <c r="D173" s="26" t="s">
        <v>172</v>
      </c>
      <c r="E173" s="31"/>
      <c r="F173" s="118">
        <f>+F174</f>
        <v>0</v>
      </c>
      <c r="G173" s="107">
        <f>SUM(G175)</f>
        <v>0</v>
      </c>
      <c r="H173" s="118">
        <f>+H174</f>
        <v>9755.9</v>
      </c>
    </row>
    <row r="174" spans="1:8" s="10" customFormat="1" ht="20.25">
      <c r="A174" s="61" t="s">
        <v>467</v>
      </c>
      <c r="B174" s="30" t="s">
        <v>20</v>
      </c>
      <c r="C174" s="26" t="s">
        <v>45</v>
      </c>
      <c r="D174" s="26" t="s">
        <v>385</v>
      </c>
      <c r="E174" s="31" t="s">
        <v>33</v>
      </c>
      <c r="F174" s="118">
        <f>+F175+F182</f>
        <v>0</v>
      </c>
      <c r="G174" s="107">
        <f>SUM(G175)</f>
        <v>0</v>
      </c>
      <c r="H174" s="118">
        <f>+H175+H182</f>
        <v>9755.9</v>
      </c>
    </row>
    <row r="175" spans="1:8" s="5" customFormat="1" ht="37.5">
      <c r="A175" s="61" t="s">
        <v>468</v>
      </c>
      <c r="B175" s="30" t="s">
        <v>20</v>
      </c>
      <c r="C175" s="26" t="s">
        <v>45</v>
      </c>
      <c r="D175" s="26" t="s">
        <v>466</v>
      </c>
      <c r="E175" s="31"/>
      <c r="F175" s="118">
        <f>+F176+F177+F179+F180+F181</f>
        <v>0</v>
      </c>
      <c r="G175" s="107">
        <f>+G176+G177+G182</f>
        <v>0</v>
      </c>
      <c r="H175" s="118">
        <f>+H176+H177+H179+H180+H181+H178</f>
        <v>1700</v>
      </c>
    </row>
    <row r="176" spans="1:8" s="12" customFormat="1" ht="37.5">
      <c r="A176" s="86" t="s">
        <v>133</v>
      </c>
      <c r="B176" s="32" t="s">
        <v>20</v>
      </c>
      <c r="C176" s="27" t="s">
        <v>45</v>
      </c>
      <c r="D176" s="26" t="s">
        <v>466</v>
      </c>
      <c r="E176" s="33" t="s">
        <v>134</v>
      </c>
      <c r="F176" s="118">
        <v>0</v>
      </c>
      <c r="G176" s="107"/>
      <c r="H176" s="77">
        <v>120</v>
      </c>
    </row>
    <row r="177" spans="1:8" s="12" customFormat="1" ht="37.5">
      <c r="A177" s="86" t="s">
        <v>136</v>
      </c>
      <c r="B177" s="32" t="s">
        <v>20</v>
      </c>
      <c r="C177" s="27" t="s">
        <v>45</v>
      </c>
      <c r="D177" s="26" t="s">
        <v>466</v>
      </c>
      <c r="E177" s="33" t="s">
        <v>135</v>
      </c>
      <c r="F177" s="118">
        <v>0</v>
      </c>
      <c r="G177" s="107"/>
      <c r="H177" s="77">
        <f>717+400</f>
        <v>1117</v>
      </c>
    </row>
    <row r="178" spans="1:8" s="12" customFormat="1" ht="20.25">
      <c r="A178" s="88" t="s">
        <v>167</v>
      </c>
      <c r="B178" s="32" t="s">
        <v>20</v>
      </c>
      <c r="C178" s="27" t="s">
        <v>45</v>
      </c>
      <c r="D178" s="26" t="s">
        <v>466</v>
      </c>
      <c r="E178" s="33" t="s">
        <v>161</v>
      </c>
      <c r="F178" s="118">
        <v>0</v>
      </c>
      <c r="G178" s="107"/>
      <c r="H178" s="77">
        <v>118</v>
      </c>
    </row>
    <row r="179" spans="1:8" s="12" customFormat="1" ht="20.25">
      <c r="A179" s="86" t="s">
        <v>142</v>
      </c>
      <c r="B179" s="32" t="s">
        <v>20</v>
      </c>
      <c r="C179" s="27" t="s">
        <v>45</v>
      </c>
      <c r="D179" s="26" t="s">
        <v>466</v>
      </c>
      <c r="E179" s="33" t="s">
        <v>143</v>
      </c>
      <c r="F179" s="118">
        <v>0</v>
      </c>
      <c r="G179" s="107"/>
      <c r="H179" s="77">
        <v>45</v>
      </c>
    </row>
    <row r="180" spans="1:8" s="12" customFormat="1" ht="20.25">
      <c r="A180" s="57" t="s">
        <v>144</v>
      </c>
      <c r="B180" s="32" t="s">
        <v>20</v>
      </c>
      <c r="C180" s="27" t="s">
        <v>45</v>
      </c>
      <c r="D180" s="26" t="s">
        <v>466</v>
      </c>
      <c r="E180" s="33" t="s">
        <v>145</v>
      </c>
      <c r="F180" s="118">
        <v>0</v>
      </c>
      <c r="G180" s="107"/>
      <c r="H180" s="77">
        <v>100</v>
      </c>
    </row>
    <row r="181" spans="1:8" s="12" customFormat="1" ht="20.25">
      <c r="A181" s="86" t="s">
        <v>137</v>
      </c>
      <c r="B181" s="32" t="s">
        <v>20</v>
      </c>
      <c r="C181" s="27" t="s">
        <v>45</v>
      </c>
      <c r="D181" s="26" t="s">
        <v>466</v>
      </c>
      <c r="E181" s="33" t="s">
        <v>138</v>
      </c>
      <c r="F181" s="118">
        <v>0</v>
      </c>
      <c r="G181" s="107"/>
      <c r="H181" s="77">
        <v>200</v>
      </c>
    </row>
    <row r="182" spans="1:8" s="6" customFormat="1" ht="120" customHeight="1">
      <c r="A182" s="56" t="s">
        <v>316</v>
      </c>
      <c r="B182" s="32" t="s">
        <v>20</v>
      </c>
      <c r="C182" s="27" t="s">
        <v>45</v>
      </c>
      <c r="D182" s="27" t="s">
        <v>469</v>
      </c>
      <c r="E182" s="33"/>
      <c r="F182" s="118">
        <f>SUM(F183)</f>
        <v>0</v>
      </c>
      <c r="G182" s="107">
        <f>SUM(G183)</f>
        <v>0</v>
      </c>
      <c r="H182" s="77">
        <f>SUM(H183)</f>
        <v>8055.9</v>
      </c>
    </row>
    <row r="183" spans="1:8" s="12" customFormat="1" ht="20.25">
      <c r="A183" s="57" t="s">
        <v>144</v>
      </c>
      <c r="B183" s="32" t="s">
        <v>20</v>
      </c>
      <c r="C183" s="27" t="s">
        <v>45</v>
      </c>
      <c r="D183" s="27" t="s">
        <v>469</v>
      </c>
      <c r="E183" s="33" t="s">
        <v>145</v>
      </c>
      <c r="F183" s="118">
        <v>0</v>
      </c>
      <c r="G183" s="107"/>
      <c r="H183" s="77">
        <v>8055.9</v>
      </c>
    </row>
    <row r="184" spans="1:8" s="14" customFormat="1" ht="37.5">
      <c r="A184" s="97" t="s">
        <v>48</v>
      </c>
      <c r="B184" s="70" t="s">
        <v>30</v>
      </c>
      <c r="C184" s="71" t="s">
        <v>21</v>
      </c>
      <c r="D184" s="71"/>
      <c r="E184" s="72"/>
      <c r="F184" s="122">
        <f>+F185+F198</f>
        <v>2845.9</v>
      </c>
      <c r="G184" s="111" t="e">
        <f>+G185+G198</f>
        <v>#REF!</v>
      </c>
      <c r="H184" s="76">
        <f>+H185+H198</f>
        <v>2845.9</v>
      </c>
    </row>
    <row r="185" spans="1:8" s="10" customFormat="1" ht="56.25">
      <c r="A185" s="87" t="s">
        <v>446</v>
      </c>
      <c r="B185" s="32" t="s">
        <v>30</v>
      </c>
      <c r="C185" s="27" t="s">
        <v>35</v>
      </c>
      <c r="D185" s="27"/>
      <c r="E185" s="33"/>
      <c r="F185" s="119">
        <f>+F186</f>
        <v>2449.1</v>
      </c>
      <c r="G185" s="108" t="e">
        <f>+G186</f>
        <v>#REF!</v>
      </c>
      <c r="H185" s="78">
        <f>+H186</f>
        <v>2449.1</v>
      </c>
    </row>
    <row r="186" spans="1:8" s="9" customFormat="1" ht="20.25">
      <c r="A186" s="61" t="s">
        <v>86</v>
      </c>
      <c r="B186" s="30" t="s">
        <v>30</v>
      </c>
      <c r="C186" s="26" t="s">
        <v>35</v>
      </c>
      <c r="D186" s="26" t="s">
        <v>172</v>
      </c>
      <c r="E186" s="31"/>
      <c r="F186" s="118">
        <f>+F191+F187</f>
        <v>2449.1</v>
      </c>
      <c r="G186" s="107" t="e">
        <f>+G191+#REF!</f>
        <v>#REF!</v>
      </c>
      <c r="H186" s="77">
        <f>+H191+H187</f>
        <v>2449.1</v>
      </c>
    </row>
    <row r="187" spans="1:8" s="6" customFormat="1" ht="20.25">
      <c r="A187" s="87" t="s">
        <v>50</v>
      </c>
      <c r="B187" s="32" t="s">
        <v>30</v>
      </c>
      <c r="C187" s="27" t="s">
        <v>35</v>
      </c>
      <c r="D187" s="27" t="s">
        <v>173</v>
      </c>
      <c r="E187" s="33"/>
      <c r="F187" s="119">
        <f>+F188</f>
        <v>560.6</v>
      </c>
      <c r="G187" s="108">
        <f>+G188</f>
        <v>0</v>
      </c>
      <c r="H187" s="78">
        <f>+H188</f>
        <v>560.6</v>
      </c>
    </row>
    <row r="188" spans="1:8" s="6" customFormat="1" ht="37.5">
      <c r="A188" s="63" t="s">
        <v>99</v>
      </c>
      <c r="B188" s="30" t="s">
        <v>30</v>
      </c>
      <c r="C188" s="26" t="s">
        <v>35</v>
      </c>
      <c r="D188" s="26" t="s">
        <v>330</v>
      </c>
      <c r="E188" s="31"/>
      <c r="F188" s="118">
        <f>+F189</f>
        <v>560.6</v>
      </c>
      <c r="G188" s="107">
        <f>+G189+G191+G196+G193</f>
        <v>0</v>
      </c>
      <c r="H188" s="77">
        <f>+H189</f>
        <v>560.6</v>
      </c>
    </row>
    <row r="189" spans="1:8" s="12" customFormat="1" ht="75" customHeight="1">
      <c r="A189" s="87" t="s">
        <v>384</v>
      </c>
      <c r="B189" s="32" t="s">
        <v>30</v>
      </c>
      <c r="C189" s="27" t="s">
        <v>35</v>
      </c>
      <c r="D189" s="27" t="s">
        <v>383</v>
      </c>
      <c r="E189" s="33"/>
      <c r="F189" s="118">
        <f>+F190</f>
        <v>560.6</v>
      </c>
      <c r="G189" s="107">
        <f>+G191</f>
        <v>0</v>
      </c>
      <c r="H189" s="77">
        <f>+H190</f>
        <v>560.6</v>
      </c>
    </row>
    <row r="190" spans="1:8" s="9" customFormat="1" ht="37.5">
      <c r="A190" s="86" t="s">
        <v>136</v>
      </c>
      <c r="B190" s="32" t="s">
        <v>30</v>
      </c>
      <c r="C190" s="27" t="s">
        <v>35</v>
      </c>
      <c r="D190" s="27" t="s">
        <v>383</v>
      </c>
      <c r="E190" s="33" t="s">
        <v>135</v>
      </c>
      <c r="F190" s="118">
        <v>560.6</v>
      </c>
      <c r="G190" s="107"/>
      <c r="H190" s="77">
        <v>560.6</v>
      </c>
    </row>
    <row r="191" spans="1:8" s="5" customFormat="1" ht="20.25">
      <c r="A191" s="61" t="s">
        <v>108</v>
      </c>
      <c r="B191" s="30" t="s">
        <v>30</v>
      </c>
      <c r="C191" s="26" t="s">
        <v>35</v>
      </c>
      <c r="D191" s="26" t="s">
        <v>196</v>
      </c>
      <c r="E191" s="31" t="s">
        <v>33</v>
      </c>
      <c r="F191" s="118">
        <f>+F192</f>
        <v>1888.5</v>
      </c>
      <c r="G191" s="107">
        <f>+G192</f>
        <v>0</v>
      </c>
      <c r="H191" s="77">
        <f>+H192</f>
        <v>1888.5</v>
      </c>
    </row>
    <row r="192" spans="1:8" s="5" customFormat="1" ht="75">
      <c r="A192" s="61" t="s">
        <v>315</v>
      </c>
      <c r="B192" s="30" t="s">
        <v>30</v>
      </c>
      <c r="C192" s="26" t="s">
        <v>35</v>
      </c>
      <c r="D192" s="26" t="s">
        <v>197</v>
      </c>
      <c r="E192" s="31"/>
      <c r="F192" s="118">
        <f>+F193+F196</f>
        <v>1888.5</v>
      </c>
      <c r="G192" s="107">
        <f>+G193+G196</f>
        <v>0</v>
      </c>
      <c r="H192" s="77">
        <f>+H193+H196</f>
        <v>1888.5</v>
      </c>
    </row>
    <row r="193" spans="1:8" s="5" customFormat="1" ht="56.25">
      <c r="A193" s="61" t="s">
        <v>127</v>
      </c>
      <c r="B193" s="30" t="s">
        <v>30</v>
      </c>
      <c r="C193" s="26" t="s">
        <v>35</v>
      </c>
      <c r="D193" s="26" t="s">
        <v>297</v>
      </c>
      <c r="E193" s="31"/>
      <c r="F193" s="118">
        <f>+F194+F195</f>
        <v>888.5</v>
      </c>
      <c r="G193" s="107">
        <f>+G194</f>
        <v>0</v>
      </c>
      <c r="H193" s="77">
        <f>+H194+H195</f>
        <v>888.5</v>
      </c>
    </row>
    <row r="194" spans="1:8" s="12" customFormat="1" ht="37.5">
      <c r="A194" s="86" t="s">
        <v>136</v>
      </c>
      <c r="B194" s="30" t="s">
        <v>30</v>
      </c>
      <c r="C194" s="26" t="s">
        <v>35</v>
      </c>
      <c r="D194" s="26" t="s">
        <v>297</v>
      </c>
      <c r="E194" s="31" t="s">
        <v>135</v>
      </c>
      <c r="F194" s="118">
        <v>887.5</v>
      </c>
      <c r="G194" s="107"/>
      <c r="H194" s="77">
        <v>887.5</v>
      </c>
    </row>
    <row r="195" spans="1:8" s="12" customFormat="1" ht="20.25">
      <c r="A195" s="86" t="s">
        <v>137</v>
      </c>
      <c r="B195" s="30" t="s">
        <v>30</v>
      </c>
      <c r="C195" s="26" t="s">
        <v>35</v>
      </c>
      <c r="D195" s="26" t="s">
        <v>297</v>
      </c>
      <c r="E195" s="31" t="s">
        <v>138</v>
      </c>
      <c r="F195" s="118">
        <v>1</v>
      </c>
      <c r="G195" s="107"/>
      <c r="H195" s="77">
        <v>1</v>
      </c>
    </row>
    <row r="196" spans="1:8" s="5" customFormat="1" ht="56.25">
      <c r="A196" s="61" t="s">
        <v>314</v>
      </c>
      <c r="B196" s="30" t="s">
        <v>30</v>
      </c>
      <c r="C196" s="26" t="s">
        <v>35</v>
      </c>
      <c r="D196" s="26" t="s">
        <v>298</v>
      </c>
      <c r="E196" s="31"/>
      <c r="F196" s="118">
        <f>+F197</f>
        <v>1000</v>
      </c>
      <c r="G196" s="107">
        <f>+G197</f>
        <v>0</v>
      </c>
      <c r="H196" s="77">
        <f>+H197</f>
        <v>1000</v>
      </c>
    </row>
    <row r="197" spans="1:8" s="12" customFormat="1" ht="37.5">
      <c r="A197" s="86" t="s">
        <v>136</v>
      </c>
      <c r="B197" s="30" t="s">
        <v>30</v>
      </c>
      <c r="C197" s="26" t="s">
        <v>35</v>
      </c>
      <c r="D197" s="26" t="s">
        <v>298</v>
      </c>
      <c r="E197" s="31" t="s">
        <v>135</v>
      </c>
      <c r="F197" s="118">
        <v>1000</v>
      </c>
      <c r="G197" s="107"/>
      <c r="H197" s="77">
        <v>1000</v>
      </c>
    </row>
    <row r="198" spans="1:8" s="12" customFormat="1" ht="37.5">
      <c r="A198" s="87" t="s">
        <v>58</v>
      </c>
      <c r="B198" s="32" t="s">
        <v>30</v>
      </c>
      <c r="C198" s="27" t="s">
        <v>60</v>
      </c>
      <c r="D198" s="27"/>
      <c r="E198" s="33"/>
      <c r="F198" s="119">
        <f aca="true" t="shared" si="5" ref="F198:H199">+F199</f>
        <v>396.8</v>
      </c>
      <c r="G198" s="108" t="e">
        <f t="shared" si="5"/>
        <v>#REF!</v>
      </c>
      <c r="H198" s="78">
        <f t="shared" si="5"/>
        <v>396.8</v>
      </c>
    </row>
    <row r="199" spans="1:8" s="10" customFormat="1" ht="75">
      <c r="A199" s="61" t="s">
        <v>132</v>
      </c>
      <c r="B199" s="32" t="s">
        <v>30</v>
      </c>
      <c r="C199" s="27" t="s">
        <v>60</v>
      </c>
      <c r="D199" s="27" t="s">
        <v>248</v>
      </c>
      <c r="E199" s="33"/>
      <c r="F199" s="119">
        <f t="shared" si="5"/>
        <v>396.8</v>
      </c>
      <c r="G199" s="108" t="e">
        <f t="shared" si="5"/>
        <v>#REF!</v>
      </c>
      <c r="H199" s="78">
        <f t="shared" si="5"/>
        <v>396.8</v>
      </c>
    </row>
    <row r="200" spans="1:8" s="10" customFormat="1" ht="20.25">
      <c r="A200" s="63" t="s">
        <v>83</v>
      </c>
      <c r="B200" s="32" t="s">
        <v>30</v>
      </c>
      <c r="C200" s="27" t="s">
        <v>60</v>
      </c>
      <c r="D200" s="27" t="s">
        <v>249</v>
      </c>
      <c r="E200" s="33"/>
      <c r="F200" s="119">
        <f>+F203+F201</f>
        <v>396.8</v>
      </c>
      <c r="G200" s="108" t="e">
        <f>+G203+#REF!+G201</f>
        <v>#REF!</v>
      </c>
      <c r="H200" s="78">
        <f>+H203+H201</f>
        <v>396.8</v>
      </c>
    </row>
    <row r="201" spans="1:8" s="5" customFormat="1" ht="37.5">
      <c r="A201" s="61" t="s">
        <v>59</v>
      </c>
      <c r="B201" s="32" t="s">
        <v>30</v>
      </c>
      <c r="C201" s="27" t="s">
        <v>60</v>
      </c>
      <c r="D201" s="27" t="s">
        <v>250</v>
      </c>
      <c r="E201" s="33"/>
      <c r="F201" s="119">
        <f>+F202</f>
        <v>377</v>
      </c>
      <c r="G201" s="108">
        <f>+G202</f>
        <v>0</v>
      </c>
      <c r="H201" s="78">
        <f>+H202</f>
        <v>377</v>
      </c>
    </row>
    <row r="202" spans="1:8" s="12" customFormat="1" ht="37.5">
      <c r="A202" s="86" t="s">
        <v>136</v>
      </c>
      <c r="B202" s="32" t="s">
        <v>30</v>
      </c>
      <c r="C202" s="27" t="s">
        <v>60</v>
      </c>
      <c r="D202" s="27" t="s">
        <v>250</v>
      </c>
      <c r="E202" s="33" t="s">
        <v>135</v>
      </c>
      <c r="F202" s="118">
        <v>377</v>
      </c>
      <c r="G202" s="107"/>
      <c r="H202" s="77">
        <v>377</v>
      </c>
    </row>
    <row r="203" spans="1:8" s="12" customFormat="1" ht="56.25">
      <c r="A203" s="61" t="s">
        <v>90</v>
      </c>
      <c r="B203" s="32" t="s">
        <v>30</v>
      </c>
      <c r="C203" s="27" t="s">
        <v>60</v>
      </c>
      <c r="D203" s="27" t="s">
        <v>306</v>
      </c>
      <c r="E203" s="33"/>
      <c r="F203" s="119">
        <f>+F204</f>
        <v>19.8</v>
      </c>
      <c r="G203" s="108">
        <f>+G204</f>
        <v>0</v>
      </c>
      <c r="H203" s="78">
        <f>+H204</f>
        <v>19.8</v>
      </c>
    </row>
    <row r="204" spans="1:8" s="12" customFormat="1" ht="37.5">
      <c r="A204" s="86" t="s">
        <v>136</v>
      </c>
      <c r="B204" s="32" t="s">
        <v>30</v>
      </c>
      <c r="C204" s="27" t="s">
        <v>60</v>
      </c>
      <c r="D204" s="27" t="s">
        <v>306</v>
      </c>
      <c r="E204" s="33" t="s">
        <v>135</v>
      </c>
      <c r="F204" s="118">
        <v>19.8</v>
      </c>
      <c r="G204" s="107"/>
      <c r="H204" s="77">
        <v>19.8</v>
      </c>
    </row>
    <row r="205" spans="1:8" s="14" customFormat="1" ht="20.25">
      <c r="A205" s="97" t="s">
        <v>36</v>
      </c>
      <c r="B205" s="70" t="s">
        <v>28</v>
      </c>
      <c r="C205" s="71" t="s">
        <v>21</v>
      </c>
      <c r="D205" s="71"/>
      <c r="E205" s="72"/>
      <c r="F205" s="122">
        <f>SUM(F206+F214+F226+F239+F248)</f>
        <v>38882.9</v>
      </c>
      <c r="G205" s="111" t="e">
        <f>SUM(G206+G214+G226+G239+G248)</f>
        <v>#REF!</v>
      </c>
      <c r="H205" s="76">
        <f>SUM(H206+H214+H226+H239+H248)</f>
        <v>40393.9</v>
      </c>
    </row>
    <row r="206" spans="1:8" s="10" customFormat="1" ht="20.25">
      <c r="A206" s="61" t="s">
        <v>7</v>
      </c>
      <c r="B206" s="30" t="s">
        <v>28</v>
      </c>
      <c r="C206" s="26" t="s">
        <v>20</v>
      </c>
      <c r="D206" s="26"/>
      <c r="E206" s="31"/>
      <c r="F206" s="118">
        <f>+F207</f>
        <v>1290</v>
      </c>
      <c r="G206" s="107" t="e">
        <f>+#REF!+G207</f>
        <v>#REF!</v>
      </c>
      <c r="H206" s="77">
        <f>+H207</f>
        <v>1290</v>
      </c>
    </row>
    <row r="207" spans="1:8" s="10" customFormat="1" ht="75">
      <c r="A207" s="61" t="s">
        <v>132</v>
      </c>
      <c r="B207" s="32" t="s">
        <v>28</v>
      </c>
      <c r="C207" s="27" t="s">
        <v>20</v>
      </c>
      <c r="D207" s="27" t="s">
        <v>248</v>
      </c>
      <c r="E207" s="33"/>
      <c r="F207" s="119">
        <f>SUM(F208)</f>
        <v>1290</v>
      </c>
      <c r="G207" s="108">
        <f>+G208</f>
        <v>0</v>
      </c>
      <c r="H207" s="78">
        <f>SUM(H208)</f>
        <v>1290</v>
      </c>
    </row>
    <row r="208" spans="1:8" s="10" customFormat="1" ht="20.25">
      <c r="A208" s="63" t="s">
        <v>83</v>
      </c>
      <c r="B208" s="32" t="s">
        <v>28</v>
      </c>
      <c r="C208" s="27" t="s">
        <v>20</v>
      </c>
      <c r="D208" s="27" t="s">
        <v>249</v>
      </c>
      <c r="E208" s="33"/>
      <c r="F208" s="119">
        <f>F211+F209</f>
        <v>1290</v>
      </c>
      <c r="G208" s="108">
        <f>G211+G209</f>
        <v>0</v>
      </c>
      <c r="H208" s="78">
        <f>H211+H209</f>
        <v>1290</v>
      </c>
    </row>
    <row r="209" spans="1:8" s="10" customFormat="1" ht="37.5">
      <c r="A209" s="87" t="s">
        <v>125</v>
      </c>
      <c r="B209" s="32" t="s">
        <v>28</v>
      </c>
      <c r="C209" s="27" t="s">
        <v>20</v>
      </c>
      <c r="D209" s="27" t="s">
        <v>256</v>
      </c>
      <c r="E209" s="33"/>
      <c r="F209" s="119">
        <f>SUM(F210)</f>
        <v>900</v>
      </c>
      <c r="G209" s="108">
        <f>SUM(G210)</f>
        <v>0</v>
      </c>
      <c r="H209" s="78">
        <f>SUM(H210)</f>
        <v>900</v>
      </c>
    </row>
    <row r="210" spans="1:8" s="12" customFormat="1" ht="20.25">
      <c r="A210" s="88" t="s">
        <v>144</v>
      </c>
      <c r="B210" s="32" t="s">
        <v>28</v>
      </c>
      <c r="C210" s="27" t="s">
        <v>20</v>
      </c>
      <c r="D210" s="27" t="s">
        <v>405</v>
      </c>
      <c r="E210" s="33" t="s">
        <v>145</v>
      </c>
      <c r="F210" s="118">
        <v>900</v>
      </c>
      <c r="G210" s="107"/>
      <c r="H210" s="77">
        <v>900</v>
      </c>
    </row>
    <row r="211" spans="1:8" s="5" customFormat="1" ht="56.25">
      <c r="A211" s="87" t="s">
        <v>406</v>
      </c>
      <c r="B211" s="32" t="s">
        <v>28</v>
      </c>
      <c r="C211" s="27" t="s">
        <v>20</v>
      </c>
      <c r="D211" s="27" t="s">
        <v>405</v>
      </c>
      <c r="E211" s="33"/>
      <c r="F211" s="119">
        <f>+F212+F213</f>
        <v>390</v>
      </c>
      <c r="G211" s="108">
        <f>+G212+G213</f>
        <v>0</v>
      </c>
      <c r="H211" s="78">
        <f>+H212+H213</f>
        <v>390</v>
      </c>
    </row>
    <row r="212" spans="1:8" s="12" customFormat="1" ht="20.25">
      <c r="A212" s="88" t="s">
        <v>144</v>
      </c>
      <c r="B212" s="32" t="s">
        <v>28</v>
      </c>
      <c r="C212" s="27" t="s">
        <v>20</v>
      </c>
      <c r="D212" s="27" t="s">
        <v>405</v>
      </c>
      <c r="E212" s="33" t="s">
        <v>145</v>
      </c>
      <c r="F212" s="118">
        <v>269.9</v>
      </c>
      <c r="G212" s="107"/>
      <c r="H212" s="77">
        <v>269.9</v>
      </c>
    </row>
    <row r="213" spans="1:8" s="12" customFormat="1" ht="20.25">
      <c r="A213" s="88" t="s">
        <v>423</v>
      </c>
      <c r="B213" s="32" t="s">
        <v>28</v>
      </c>
      <c r="C213" s="27" t="s">
        <v>20</v>
      </c>
      <c r="D213" s="27" t="s">
        <v>405</v>
      </c>
      <c r="E213" s="33" t="s">
        <v>157</v>
      </c>
      <c r="F213" s="118">
        <v>120.1</v>
      </c>
      <c r="G213" s="107"/>
      <c r="H213" s="77">
        <v>120.1</v>
      </c>
    </row>
    <row r="214" spans="1:8" s="10" customFormat="1" ht="20.25">
      <c r="A214" s="61" t="s">
        <v>3</v>
      </c>
      <c r="B214" s="30" t="s">
        <v>28</v>
      </c>
      <c r="C214" s="26" t="s">
        <v>23</v>
      </c>
      <c r="D214" s="26"/>
      <c r="E214" s="31"/>
      <c r="F214" s="118">
        <f>+F215+F220</f>
        <v>220</v>
      </c>
      <c r="G214" s="107" t="e">
        <f>#REF!+G215</f>
        <v>#REF!</v>
      </c>
      <c r="H214" s="118">
        <f>+H215+H220</f>
        <v>220</v>
      </c>
    </row>
    <row r="215" spans="1:8" s="9" customFormat="1" ht="56.25">
      <c r="A215" s="61" t="s">
        <v>345</v>
      </c>
      <c r="B215" s="30" t="s">
        <v>28</v>
      </c>
      <c r="C215" s="26" t="s">
        <v>23</v>
      </c>
      <c r="D215" s="26" t="s">
        <v>193</v>
      </c>
      <c r="E215" s="31"/>
      <c r="F215" s="118">
        <f>SUM(F216)</f>
        <v>220</v>
      </c>
      <c r="G215" s="107">
        <f>SUM(G216)</f>
        <v>0</v>
      </c>
      <c r="H215" s="77">
        <f>SUM(H216)</f>
        <v>0</v>
      </c>
    </row>
    <row r="216" spans="1:8" s="5" customFormat="1" ht="75">
      <c r="A216" s="61" t="s">
        <v>129</v>
      </c>
      <c r="B216" s="30" t="s">
        <v>28</v>
      </c>
      <c r="C216" s="26" t="s">
        <v>23</v>
      </c>
      <c r="D216" s="26" t="s">
        <v>195</v>
      </c>
      <c r="E216" s="31"/>
      <c r="F216" s="118">
        <f>SUM(F217+F218+F219)</f>
        <v>220</v>
      </c>
      <c r="G216" s="107">
        <f>SUM(G217+G218+G219)</f>
        <v>0</v>
      </c>
      <c r="H216" s="77">
        <f>SUM(H217+H218+H219)</f>
        <v>0</v>
      </c>
    </row>
    <row r="217" spans="1:8" s="12" customFormat="1" ht="37.5">
      <c r="A217" s="86" t="s">
        <v>136</v>
      </c>
      <c r="B217" s="30" t="s">
        <v>28</v>
      </c>
      <c r="C217" s="26" t="s">
        <v>23</v>
      </c>
      <c r="D217" s="26" t="s">
        <v>195</v>
      </c>
      <c r="E217" s="31" t="s">
        <v>135</v>
      </c>
      <c r="F217" s="118">
        <v>70</v>
      </c>
      <c r="G217" s="107"/>
      <c r="H217" s="77">
        <v>0</v>
      </c>
    </row>
    <row r="218" spans="1:8" s="12" customFormat="1" ht="20.25">
      <c r="A218" s="88" t="s">
        <v>167</v>
      </c>
      <c r="B218" s="30" t="s">
        <v>28</v>
      </c>
      <c r="C218" s="26" t="s">
        <v>23</v>
      </c>
      <c r="D218" s="26" t="s">
        <v>195</v>
      </c>
      <c r="E218" s="31" t="s">
        <v>161</v>
      </c>
      <c r="F218" s="118">
        <v>100</v>
      </c>
      <c r="G218" s="107"/>
      <c r="H218" s="77">
        <v>0</v>
      </c>
    </row>
    <row r="219" spans="1:8" s="12" customFormat="1" ht="20.25">
      <c r="A219" s="86" t="s">
        <v>142</v>
      </c>
      <c r="B219" s="30" t="s">
        <v>28</v>
      </c>
      <c r="C219" s="26" t="s">
        <v>23</v>
      </c>
      <c r="D219" s="26" t="s">
        <v>195</v>
      </c>
      <c r="E219" s="31" t="s">
        <v>143</v>
      </c>
      <c r="F219" s="118">
        <v>50</v>
      </c>
      <c r="G219" s="107"/>
      <c r="H219" s="77">
        <v>0</v>
      </c>
    </row>
    <row r="220" spans="1:8" s="9" customFormat="1" ht="20.25">
      <c r="A220" s="61" t="s">
        <v>86</v>
      </c>
      <c r="B220" s="30" t="s">
        <v>28</v>
      </c>
      <c r="C220" s="26" t="s">
        <v>23</v>
      </c>
      <c r="D220" s="26" t="s">
        <v>172</v>
      </c>
      <c r="E220" s="31"/>
      <c r="F220" s="118">
        <f>+F221</f>
        <v>0</v>
      </c>
      <c r="G220" s="107">
        <f>SUM(G222)</f>
        <v>0</v>
      </c>
      <c r="H220" s="118">
        <f>+H221</f>
        <v>220</v>
      </c>
    </row>
    <row r="221" spans="1:8" s="10" customFormat="1" ht="20.25">
      <c r="A221" s="61" t="s">
        <v>467</v>
      </c>
      <c r="B221" s="30" t="s">
        <v>28</v>
      </c>
      <c r="C221" s="26" t="s">
        <v>23</v>
      </c>
      <c r="D221" s="26" t="s">
        <v>385</v>
      </c>
      <c r="E221" s="31" t="s">
        <v>33</v>
      </c>
      <c r="F221" s="118">
        <f>+F222</f>
        <v>0</v>
      </c>
      <c r="G221" s="107">
        <f>SUM(G222)</f>
        <v>0</v>
      </c>
      <c r="H221" s="118">
        <f>+H222</f>
        <v>220</v>
      </c>
    </row>
    <row r="222" spans="1:8" s="5" customFormat="1" ht="37.5">
      <c r="A222" s="61" t="s">
        <v>471</v>
      </c>
      <c r="B222" s="30" t="s">
        <v>28</v>
      </c>
      <c r="C222" s="26" t="s">
        <v>23</v>
      </c>
      <c r="D222" s="26" t="s">
        <v>470</v>
      </c>
      <c r="E222" s="31"/>
      <c r="F222" s="118">
        <f>+F223+F224+F225</f>
        <v>0</v>
      </c>
      <c r="G222" s="107">
        <f>+G223+G224+G229</f>
        <v>0</v>
      </c>
      <c r="H222" s="118">
        <f>+H223+H224+H225</f>
        <v>220</v>
      </c>
    </row>
    <row r="223" spans="1:8" s="12" customFormat="1" ht="37.5">
      <c r="A223" s="86" t="s">
        <v>136</v>
      </c>
      <c r="B223" s="32" t="s">
        <v>28</v>
      </c>
      <c r="C223" s="27" t="s">
        <v>23</v>
      </c>
      <c r="D223" s="26" t="s">
        <v>470</v>
      </c>
      <c r="E223" s="31" t="s">
        <v>135</v>
      </c>
      <c r="F223" s="118">
        <v>0</v>
      </c>
      <c r="G223" s="107"/>
      <c r="H223" s="77">
        <v>70</v>
      </c>
    </row>
    <row r="224" spans="1:8" s="12" customFormat="1" ht="20.25">
      <c r="A224" s="88" t="s">
        <v>167</v>
      </c>
      <c r="B224" s="32" t="s">
        <v>28</v>
      </c>
      <c r="C224" s="27" t="s">
        <v>23</v>
      </c>
      <c r="D224" s="26" t="s">
        <v>470</v>
      </c>
      <c r="E224" s="31" t="s">
        <v>161</v>
      </c>
      <c r="F224" s="118">
        <v>0</v>
      </c>
      <c r="G224" s="107"/>
      <c r="H224" s="77">
        <v>100</v>
      </c>
    </row>
    <row r="225" spans="1:8" s="12" customFormat="1" ht="20.25">
      <c r="A225" s="86" t="s">
        <v>142</v>
      </c>
      <c r="B225" s="32" t="s">
        <v>28</v>
      </c>
      <c r="C225" s="27" t="s">
        <v>23</v>
      </c>
      <c r="D225" s="26" t="s">
        <v>470</v>
      </c>
      <c r="E225" s="31" t="s">
        <v>143</v>
      </c>
      <c r="F225" s="118">
        <v>0</v>
      </c>
      <c r="G225" s="107"/>
      <c r="H225" s="77">
        <v>50</v>
      </c>
    </row>
    <row r="226" spans="1:8" s="10" customFormat="1" ht="20.25">
      <c r="A226" s="61" t="s">
        <v>37</v>
      </c>
      <c r="B226" s="30" t="s">
        <v>28</v>
      </c>
      <c r="C226" s="26" t="s">
        <v>25</v>
      </c>
      <c r="D226" s="26"/>
      <c r="E226" s="31"/>
      <c r="F226" s="118">
        <f>F227+F233</f>
        <v>6230.1</v>
      </c>
      <c r="G226" s="107" t="e">
        <f>G227+G233+#REF!</f>
        <v>#REF!</v>
      </c>
      <c r="H226" s="77">
        <f>H227+H233</f>
        <v>6230.1</v>
      </c>
    </row>
    <row r="227" spans="1:8" s="9" customFormat="1" ht="56.25">
      <c r="A227" s="57" t="s">
        <v>473</v>
      </c>
      <c r="B227" s="30" t="s">
        <v>28</v>
      </c>
      <c r="C227" s="26" t="s">
        <v>25</v>
      </c>
      <c r="D227" s="26" t="s">
        <v>373</v>
      </c>
      <c r="E227" s="31"/>
      <c r="F227" s="118">
        <f>+F228</f>
        <v>4920</v>
      </c>
      <c r="G227" s="107">
        <f>+G228</f>
        <v>0</v>
      </c>
      <c r="H227" s="77">
        <f>+H228</f>
        <v>4920</v>
      </c>
    </row>
    <row r="228" spans="1:8" s="10" customFormat="1" ht="37.5">
      <c r="A228" s="59" t="s">
        <v>374</v>
      </c>
      <c r="B228" s="30" t="s">
        <v>28</v>
      </c>
      <c r="C228" s="26" t="s">
        <v>25</v>
      </c>
      <c r="D228" s="26" t="s">
        <v>376</v>
      </c>
      <c r="E228" s="31"/>
      <c r="F228" s="118">
        <f>+F229+F231</f>
        <v>4920</v>
      </c>
      <c r="G228" s="107">
        <f>+G229+G231</f>
        <v>0</v>
      </c>
      <c r="H228" s="77">
        <f>+H229+H231</f>
        <v>4920</v>
      </c>
    </row>
    <row r="229" spans="1:8" s="5" customFormat="1" ht="56.25">
      <c r="A229" s="58" t="s">
        <v>375</v>
      </c>
      <c r="B229" s="32" t="s">
        <v>28</v>
      </c>
      <c r="C229" s="27" t="s">
        <v>25</v>
      </c>
      <c r="D229" s="26" t="s">
        <v>377</v>
      </c>
      <c r="E229" s="33"/>
      <c r="F229" s="119">
        <f>+F230</f>
        <v>3100</v>
      </c>
      <c r="G229" s="108">
        <f>+G230</f>
        <v>0</v>
      </c>
      <c r="H229" s="78">
        <f>+H230</f>
        <v>3100</v>
      </c>
    </row>
    <row r="230" spans="1:8" s="12" customFormat="1" ht="56.25">
      <c r="A230" s="86" t="s">
        <v>445</v>
      </c>
      <c r="B230" s="32" t="s">
        <v>28</v>
      </c>
      <c r="C230" s="27" t="s">
        <v>25</v>
      </c>
      <c r="D230" s="27" t="s">
        <v>377</v>
      </c>
      <c r="E230" s="33" t="s">
        <v>156</v>
      </c>
      <c r="F230" s="118">
        <v>3100</v>
      </c>
      <c r="G230" s="107"/>
      <c r="H230" s="77">
        <v>3100</v>
      </c>
    </row>
    <row r="231" spans="1:8" s="5" customFormat="1" ht="56.25">
      <c r="A231" s="59" t="s">
        <v>378</v>
      </c>
      <c r="B231" s="32" t="s">
        <v>28</v>
      </c>
      <c r="C231" s="27" t="s">
        <v>25</v>
      </c>
      <c r="D231" s="26" t="s">
        <v>379</v>
      </c>
      <c r="E231" s="33"/>
      <c r="F231" s="119">
        <f>+F232</f>
        <v>1820</v>
      </c>
      <c r="G231" s="108">
        <f>+G232</f>
        <v>0</v>
      </c>
      <c r="H231" s="78">
        <f>+H232</f>
        <v>1820</v>
      </c>
    </row>
    <row r="232" spans="1:8" s="12" customFormat="1" ht="56.25">
      <c r="A232" s="86" t="s">
        <v>445</v>
      </c>
      <c r="B232" s="32" t="s">
        <v>28</v>
      </c>
      <c r="C232" s="27" t="s">
        <v>25</v>
      </c>
      <c r="D232" s="27" t="s">
        <v>379</v>
      </c>
      <c r="E232" s="33" t="s">
        <v>156</v>
      </c>
      <c r="F232" s="118">
        <v>1820</v>
      </c>
      <c r="G232" s="107"/>
      <c r="H232" s="77">
        <v>1820</v>
      </c>
    </row>
    <row r="233" spans="1:8" s="9" customFormat="1" ht="20.25">
      <c r="A233" s="61" t="s">
        <v>86</v>
      </c>
      <c r="B233" s="30" t="s">
        <v>28</v>
      </c>
      <c r="C233" s="26" t="s">
        <v>25</v>
      </c>
      <c r="D233" s="26" t="s">
        <v>172</v>
      </c>
      <c r="E233" s="31"/>
      <c r="F233" s="118">
        <f>+F234+F237</f>
        <v>1310.1</v>
      </c>
      <c r="G233" s="107" t="e">
        <f>+G234+G237</f>
        <v>#REF!</v>
      </c>
      <c r="H233" s="77">
        <f>+H234+H237</f>
        <v>1310.1</v>
      </c>
    </row>
    <row r="234" spans="1:8" s="10" customFormat="1" ht="37.5">
      <c r="A234" s="61" t="s">
        <v>109</v>
      </c>
      <c r="B234" s="30" t="s">
        <v>28</v>
      </c>
      <c r="C234" s="26" t="s">
        <v>25</v>
      </c>
      <c r="D234" s="26" t="s">
        <v>261</v>
      </c>
      <c r="E234" s="31"/>
      <c r="F234" s="118">
        <f>+F235</f>
        <v>300</v>
      </c>
      <c r="G234" s="107" t="e">
        <f>+G235+#REF!</f>
        <v>#REF!</v>
      </c>
      <c r="H234" s="77">
        <f>+H235</f>
        <v>300</v>
      </c>
    </row>
    <row r="235" spans="1:8" s="5" customFormat="1" ht="20.25">
      <c r="A235" s="61" t="s">
        <v>110</v>
      </c>
      <c r="B235" s="32" t="s">
        <v>28</v>
      </c>
      <c r="C235" s="27" t="s">
        <v>25</v>
      </c>
      <c r="D235" s="27" t="s">
        <v>262</v>
      </c>
      <c r="E235" s="33"/>
      <c r="F235" s="119">
        <f>+F236</f>
        <v>300</v>
      </c>
      <c r="G235" s="108" t="e">
        <f>+G236+#REF!</f>
        <v>#REF!</v>
      </c>
      <c r="H235" s="78">
        <f>+H236</f>
        <v>300</v>
      </c>
    </row>
    <row r="236" spans="1:8" s="12" customFormat="1" ht="37.5">
      <c r="A236" s="86" t="s">
        <v>136</v>
      </c>
      <c r="B236" s="32" t="s">
        <v>28</v>
      </c>
      <c r="C236" s="27" t="s">
        <v>25</v>
      </c>
      <c r="D236" s="27" t="s">
        <v>262</v>
      </c>
      <c r="E236" s="33" t="s">
        <v>135</v>
      </c>
      <c r="F236" s="118">
        <v>300</v>
      </c>
      <c r="G236" s="107"/>
      <c r="H236" s="77">
        <v>300</v>
      </c>
    </row>
    <row r="237" spans="1:8" s="5" customFormat="1" ht="37.5">
      <c r="A237" s="61" t="s">
        <v>381</v>
      </c>
      <c r="B237" s="32" t="s">
        <v>28</v>
      </c>
      <c r="C237" s="27" t="s">
        <v>25</v>
      </c>
      <c r="D237" s="27" t="s">
        <v>380</v>
      </c>
      <c r="E237" s="33"/>
      <c r="F237" s="119">
        <f>+F238</f>
        <v>1010.1</v>
      </c>
      <c r="G237" s="108">
        <f>+G238</f>
        <v>0</v>
      </c>
      <c r="H237" s="78">
        <f>+H238</f>
        <v>1010.1</v>
      </c>
    </row>
    <row r="238" spans="1:8" s="12" customFormat="1" ht="37.5">
      <c r="A238" s="86" t="s">
        <v>136</v>
      </c>
      <c r="B238" s="32" t="s">
        <v>28</v>
      </c>
      <c r="C238" s="27" t="s">
        <v>25</v>
      </c>
      <c r="D238" s="27" t="s">
        <v>380</v>
      </c>
      <c r="E238" s="33" t="s">
        <v>135</v>
      </c>
      <c r="F238" s="118">
        <v>1010.1</v>
      </c>
      <c r="G238" s="107"/>
      <c r="H238" s="77">
        <v>1010.1</v>
      </c>
    </row>
    <row r="239" spans="1:8" s="10" customFormat="1" ht="20.25">
      <c r="A239" s="87" t="s">
        <v>53</v>
      </c>
      <c r="B239" s="32" t="s">
        <v>28</v>
      </c>
      <c r="C239" s="27" t="s">
        <v>35</v>
      </c>
      <c r="D239" s="27"/>
      <c r="E239" s="33"/>
      <c r="F239" s="118">
        <f aca="true" t="shared" si="6" ref="F239:H240">F240</f>
        <v>26523</v>
      </c>
      <c r="G239" s="107" t="e">
        <f t="shared" si="6"/>
        <v>#REF!</v>
      </c>
      <c r="H239" s="77">
        <f t="shared" si="6"/>
        <v>28034</v>
      </c>
    </row>
    <row r="240" spans="1:8" s="9" customFormat="1" ht="66" customHeight="1">
      <c r="A240" s="98" t="s">
        <v>458</v>
      </c>
      <c r="B240" s="32" t="s">
        <v>28</v>
      </c>
      <c r="C240" s="27" t="s">
        <v>35</v>
      </c>
      <c r="D240" s="27" t="s">
        <v>265</v>
      </c>
      <c r="E240" s="33"/>
      <c r="F240" s="118">
        <f t="shared" si="6"/>
        <v>26523</v>
      </c>
      <c r="G240" s="107" t="e">
        <f t="shared" si="6"/>
        <v>#REF!</v>
      </c>
      <c r="H240" s="77">
        <f t="shared" si="6"/>
        <v>28034</v>
      </c>
    </row>
    <row r="241" spans="1:8" s="5" customFormat="1" ht="37.5">
      <c r="A241" s="62" t="s">
        <v>369</v>
      </c>
      <c r="B241" s="32" t="s">
        <v>28</v>
      </c>
      <c r="C241" s="27" t="s">
        <v>35</v>
      </c>
      <c r="D241" s="27" t="s">
        <v>267</v>
      </c>
      <c r="E241" s="33"/>
      <c r="F241" s="118">
        <f>F242+F244+F246</f>
        <v>26523</v>
      </c>
      <c r="G241" s="107" t="e">
        <f>G242+G244+#REF!+G246</f>
        <v>#REF!</v>
      </c>
      <c r="H241" s="77">
        <f>H242+H244+H246</f>
        <v>28034</v>
      </c>
    </row>
    <row r="242" spans="1:8" s="5" customFormat="1" ht="42" customHeight="1">
      <c r="A242" s="99" t="s">
        <v>371</v>
      </c>
      <c r="B242" s="32" t="s">
        <v>28</v>
      </c>
      <c r="C242" s="27" t="s">
        <v>35</v>
      </c>
      <c r="D242" s="27" t="s">
        <v>311</v>
      </c>
      <c r="E242" s="33"/>
      <c r="F242" s="118">
        <f>F243</f>
        <v>5620</v>
      </c>
      <c r="G242" s="107">
        <f>G243</f>
        <v>0</v>
      </c>
      <c r="H242" s="77">
        <f>H243</f>
        <v>3120</v>
      </c>
    </row>
    <row r="243" spans="1:8" s="12" customFormat="1" ht="37.5">
      <c r="A243" s="86" t="s">
        <v>136</v>
      </c>
      <c r="B243" s="32" t="s">
        <v>28</v>
      </c>
      <c r="C243" s="27" t="s">
        <v>35</v>
      </c>
      <c r="D243" s="27" t="s">
        <v>311</v>
      </c>
      <c r="E243" s="33" t="s">
        <v>135</v>
      </c>
      <c r="F243" s="118">
        <v>5620</v>
      </c>
      <c r="G243" s="107"/>
      <c r="H243" s="77">
        <v>3120</v>
      </c>
    </row>
    <row r="244" spans="1:8" s="5" customFormat="1" ht="51" customHeight="1">
      <c r="A244" s="99" t="s">
        <v>372</v>
      </c>
      <c r="B244" s="32" t="s">
        <v>28</v>
      </c>
      <c r="C244" s="27" t="s">
        <v>35</v>
      </c>
      <c r="D244" s="27" t="s">
        <v>294</v>
      </c>
      <c r="E244" s="33"/>
      <c r="F244" s="118">
        <f>F245</f>
        <v>16529.8</v>
      </c>
      <c r="G244" s="107">
        <f>G245</f>
        <v>0</v>
      </c>
      <c r="H244" s="77">
        <f>H245</f>
        <v>16529.8</v>
      </c>
    </row>
    <row r="245" spans="1:8" s="65" customFormat="1" ht="24" customHeight="1">
      <c r="A245" s="100" t="s">
        <v>147</v>
      </c>
      <c r="B245" s="32" t="s">
        <v>28</v>
      </c>
      <c r="C245" s="27" t="s">
        <v>35</v>
      </c>
      <c r="D245" s="27" t="s">
        <v>294</v>
      </c>
      <c r="E245" s="33" t="s">
        <v>146</v>
      </c>
      <c r="F245" s="118">
        <v>16529.8</v>
      </c>
      <c r="G245" s="107"/>
      <c r="H245" s="77">
        <v>16529.8</v>
      </c>
    </row>
    <row r="246" spans="1:8" s="5" customFormat="1" ht="56.25">
      <c r="A246" s="56" t="s">
        <v>455</v>
      </c>
      <c r="B246" s="32" t="s">
        <v>28</v>
      </c>
      <c r="C246" s="27" t="s">
        <v>35</v>
      </c>
      <c r="D246" s="27" t="s">
        <v>370</v>
      </c>
      <c r="E246" s="33"/>
      <c r="F246" s="118">
        <f>+F247</f>
        <v>4373.2</v>
      </c>
      <c r="G246" s="107">
        <f>+G247</f>
        <v>0</v>
      </c>
      <c r="H246" s="77">
        <f>+H247</f>
        <v>8384.2</v>
      </c>
    </row>
    <row r="247" spans="1:8" s="12" customFormat="1" ht="20.25">
      <c r="A247" s="87" t="s">
        <v>147</v>
      </c>
      <c r="B247" s="32" t="s">
        <v>28</v>
      </c>
      <c r="C247" s="27" t="s">
        <v>35</v>
      </c>
      <c r="D247" s="27" t="s">
        <v>370</v>
      </c>
      <c r="E247" s="33" t="s">
        <v>146</v>
      </c>
      <c r="F247" s="118">
        <v>4373.2</v>
      </c>
      <c r="G247" s="107"/>
      <c r="H247" s="77">
        <v>8384.2</v>
      </c>
    </row>
    <row r="248" spans="1:8" s="41" customFormat="1" ht="20.25">
      <c r="A248" s="95" t="s">
        <v>11</v>
      </c>
      <c r="B248" s="42" t="s">
        <v>28</v>
      </c>
      <c r="C248" s="43" t="s">
        <v>29</v>
      </c>
      <c r="D248" s="43"/>
      <c r="E248" s="44"/>
      <c r="F248" s="123">
        <f aca="true" t="shared" si="7" ref="F248:H249">+F249</f>
        <v>4619.8</v>
      </c>
      <c r="G248" s="112">
        <f t="shared" si="7"/>
        <v>0</v>
      </c>
      <c r="H248" s="81">
        <f t="shared" si="7"/>
        <v>4619.8</v>
      </c>
    </row>
    <row r="249" spans="1:8" s="45" customFormat="1" ht="20.25">
      <c r="A249" s="95" t="s">
        <v>96</v>
      </c>
      <c r="B249" s="42" t="s">
        <v>28</v>
      </c>
      <c r="C249" s="43" t="s">
        <v>29</v>
      </c>
      <c r="D249" s="43" t="s">
        <v>211</v>
      </c>
      <c r="E249" s="44"/>
      <c r="F249" s="121">
        <f t="shared" si="7"/>
        <v>4619.8</v>
      </c>
      <c r="G249" s="110">
        <f t="shared" si="7"/>
        <v>0</v>
      </c>
      <c r="H249" s="80">
        <f t="shared" si="7"/>
        <v>4619.8</v>
      </c>
    </row>
    <row r="250" spans="1:8" s="46" customFormat="1" ht="37.5">
      <c r="A250" s="96" t="s">
        <v>44</v>
      </c>
      <c r="B250" s="42" t="s">
        <v>28</v>
      </c>
      <c r="C250" s="43" t="s">
        <v>29</v>
      </c>
      <c r="D250" s="43" t="s">
        <v>213</v>
      </c>
      <c r="E250" s="44" t="s">
        <v>33</v>
      </c>
      <c r="F250" s="121">
        <f>+F251+F252+F253</f>
        <v>4619.8</v>
      </c>
      <c r="G250" s="110">
        <f>+G251+G252+G253</f>
        <v>0</v>
      </c>
      <c r="H250" s="80">
        <f>+H251+H252+H253</f>
        <v>4619.8</v>
      </c>
    </row>
    <row r="251" spans="1:8" s="47" customFormat="1" ht="22.5" customHeight="1">
      <c r="A251" s="86" t="s">
        <v>395</v>
      </c>
      <c r="B251" s="42" t="s">
        <v>28</v>
      </c>
      <c r="C251" s="43" t="s">
        <v>29</v>
      </c>
      <c r="D251" s="43" t="s">
        <v>213</v>
      </c>
      <c r="E251" s="69">
        <v>110</v>
      </c>
      <c r="F251" s="118">
        <v>3677.8</v>
      </c>
      <c r="G251" s="107"/>
      <c r="H251" s="77">
        <v>3677.8</v>
      </c>
    </row>
    <row r="252" spans="1:8" s="47" customFormat="1" ht="37.5">
      <c r="A252" s="86" t="s">
        <v>136</v>
      </c>
      <c r="B252" s="42" t="s">
        <v>28</v>
      </c>
      <c r="C252" s="43" t="s">
        <v>29</v>
      </c>
      <c r="D252" s="43" t="s">
        <v>213</v>
      </c>
      <c r="E252" s="69">
        <v>240</v>
      </c>
      <c r="F252" s="118">
        <v>932</v>
      </c>
      <c r="G252" s="107"/>
      <c r="H252" s="77">
        <v>932</v>
      </c>
    </row>
    <row r="253" spans="1:8" s="47" customFormat="1" ht="20.25">
      <c r="A253" s="86" t="s">
        <v>137</v>
      </c>
      <c r="B253" s="42" t="s">
        <v>28</v>
      </c>
      <c r="C253" s="43" t="s">
        <v>29</v>
      </c>
      <c r="D253" s="43" t="s">
        <v>213</v>
      </c>
      <c r="E253" s="69">
        <v>850</v>
      </c>
      <c r="F253" s="118">
        <v>10</v>
      </c>
      <c r="G253" s="107"/>
      <c r="H253" s="77">
        <v>10</v>
      </c>
    </row>
    <row r="254" spans="1:8" s="14" customFormat="1" ht="20.25">
      <c r="A254" s="97" t="s">
        <v>39</v>
      </c>
      <c r="B254" s="70" t="s">
        <v>23</v>
      </c>
      <c r="C254" s="71" t="s">
        <v>21</v>
      </c>
      <c r="D254" s="71"/>
      <c r="E254" s="72"/>
      <c r="F254" s="122">
        <f>+F255+F260+F265</f>
        <v>7976.7</v>
      </c>
      <c r="G254" s="111" t="e">
        <f>+G255+G260+G265</f>
        <v>#REF!</v>
      </c>
      <c r="H254" s="76">
        <f>+H255+H260+H265</f>
        <v>8126.7</v>
      </c>
    </row>
    <row r="255" spans="1:8" s="13" customFormat="1" ht="20.25">
      <c r="A255" s="87" t="s">
        <v>97</v>
      </c>
      <c r="B255" s="32" t="s">
        <v>23</v>
      </c>
      <c r="C255" s="27" t="s">
        <v>20</v>
      </c>
      <c r="D255" s="27"/>
      <c r="E255" s="33"/>
      <c r="F255" s="119">
        <f>+F256</f>
        <v>3900</v>
      </c>
      <c r="G255" s="108" t="e">
        <f>+#REF!+#REF!+#REF!</f>
        <v>#REF!</v>
      </c>
      <c r="H255" s="78">
        <f>+H256</f>
        <v>3900</v>
      </c>
    </row>
    <row r="256" spans="1:8" s="9" customFormat="1" ht="73.5" customHeight="1">
      <c r="A256" s="94" t="s">
        <v>402</v>
      </c>
      <c r="B256" s="30" t="s">
        <v>23</v>
      </c>
      <c r="C256" s="26" t="s">
        <v>20</v>
      </c>
      <c r="D256" s="26" t="s">
        <v>401</v>
      </c>
      <c r="E256" s="31"/>
      <c r="F256" s="118">
        <f>F257</f>
        <v>3900</v>
      </c>
      <c r="G256" s="107" t="e">
        <f>+#REF!</f>
        <v>#REF!</v>
      </c>
      <c r="H256" s="77">
        <f>H257</f>
        <v>3900</v>
      </c>
    </row>
    <row r="257" spans="1:8" s="10" customFormat="1" ht="37.5">
      <c r="A257" s="89" t="s">
        <v>413</v>
      </c>
      <c r="B257" s="30" t="s">
        <v>23</v>
      </c>
      <c r="C257" s="26" t="s">
        <v>20</v>
      </c>
      <c r="D257" s="26" t="s">
        <v>414</v>
      </c>
      <c r="E257" s="31" t="s">
        <v>33</v>
      </c>
      <c r="F257" s="118">
        <f>F258+F259</f>
        <v>3900</v>
      </c>
      <c r="G257" s="107" t="e">
        <f>+#REF!</f>
        <v>#REF!</v>
      </c>
      <c r="H257" s="77">
        <f>H258+H259</f>
        <v>3900</v>
      </c>
    </row>
    <row r="258" spans="1:8" s="12" customFormat="1" ht="37.5">
      <c r="A258" s="86" t="s">
        <v>136</v>
      </c>
      <c r="B258" s="32" t="s">
        <v>23</v>
      </c>
      <c r="C258" s="27" t="s">
        <v>20</v>
      </c>
      <c r="D258" s="27" t="s">
        <v>414</v>
      </c>
      <c r="E258" s="33" t="s">
        <v>135</v>
      </c>
      <c r="F258" s="118">
        <v>1500</v>
      </c>
      <c r="G258" s="107"/>
      <c r="H258" s="77">
        <v>1500</v>
      </c>
    </row>
    <row r="259" spans="1:8" s="12" customFormat="1" ht="20.25">
      <c r="A259" s="86" t="s">
        <v>137</v>
      </c>
      <c r="B259" s="32" t="s">
        <v>23</v>
      </c>
      <c r="C259" s="27" t="s">
        <v>20</v>
      </c>
      <c r="D259" s="27" t="s">
        <v>414</v>
      </c>
      <c r="E259" s="33" t="s">
        <v>138</v>
      </c>
      <c r="F259" s="118">
        <v>2400</v>
      </c>
      <c r="G259" s="107"/>
      <c r="H259" s="77">
        <v>2400</v>
      </c>
    </row>
    <row r="260" spans="1:8" s="13" customFormat="1" ht="20.25">
      <c r="A260" s="87" t="s">
        <v>31</v>
      </c>
      <c r="B260" s="32" t="s">
        <v>23</v>
      </c>
      <c r="C260" s="27" t="s">
        <v>26</v>
      </c>
      <c r="D260" s="27"/>
      <c r="E260" s="33"/>
      <c r="F260" s="119">
        <f>+F261</f>
        <v>3526.7</v>
      </c>
      <c r="G260" s="108" t="e">
        <f>+#REF!+#REF!</f>
        <v>#REF!</v>
      </c>
      <c r="H260" s="78">
        <f>+H261</f>
        <v>3526.7</v>
      </c>
    </row>
    <row r="261" spans="1:8" s="9" customFormat="1" ht="78" customHeight="1">
      <c r="A261" s="94" t="s">
        <v>407</v>
      </c>
      <c r="B261" s="32" t="s">
        <v>23</v>
      </c>
      <c r="C261" s="27" t="s">
        <v>26</v>
      </c>
      <c r="D261" s="27" t="s">
        <v>410</v>
      </c>
      <c r="E261" s="33"/>
      <c r="F261" s="119">
        <f>SUM(F262)</f>
        <v>3526.7</v>
      </c>
      <c r="G261" s="108" t="e">
        <f>+#REF!</f>
        <v>#REF!</v>
      </c>
      <c r="H261" s="78">
        <f>SUM(H262)</f>
        <v>3526.7</v>
      </c>
    </row>
    <row r="262" spans="1:8" s="9" customFormat="1" ht="25.5" customHeight="1">
      <c r="A262" s="61" t="s">
        <v>408</v>
      </c>
      <c r="B262" s="32" t="s">
        <v>23</v>
      </c>
      <c r="C262" s="27" t="s">
        <v>26</v>
      </c>
      <c r="D262" s="27" t="s">
        <v>411</v>
      </c>
      <c r="E262" s="33"/>
      <c r="F262" s="119">
        <f>SUM(F263)</f>
        <v>3526.7</v>
      </c>
      <c r="G262" s="108"/>
      <c r="H262" s="78">
        <f>SUM(H263)</f>
        <v>3526.7</v>
      </c>
    </row>
    <row r="263" spans="1:8" s="5" customFormat="1" ht="93.75">
      <c r="A263" s="89" t="s">
        <v>409</v>
      </c>
      <c r="B263" s="32" t="s">
        <v>23</v>
      </c>
      <c r="C263" s="27" t="s">
        <v>26</v>
      </c>
      <c r="D263" s="27" t="s">
        <v>412</v>
      </c>
      <c r="E263" s="33"/>
      <c r="F263" s="118">
        <f>+F264</f>
        <v>3526.7</v>
      </c>
      <c r="G263" s="107">
        <f>+G264</f>
        <v>0</v>
      </c>
      <c r="H263" s="77">
        <f>+H264</f>
        <v>3526.7</v>
      </c>
    </row>
    <row r="264" spans="1:8" s="12" customFormat="1" ht="20.25">
      <c r="A264" s="58" t="s">
        <v>147</v>
      </c>
      <c r="B264" s="32" t="s">
        <v>23</v>
      </c>
      <c r="C264" s="27" t="s">
        <v>26</v>
      </c>
      <c r="D264" s="60" t="s">
        <v>412</v>
      </c>
      <c r="E264" s="50">
        <v>540</v>
      </c>
      <c r="F264" s="118">
        <v>3526.7</v>
      </c>
      <c r="G264" s="107"/>
      <c r="H264" s="77">
        <v>3526.7</v>
      </c>
    </row>
    <row r="265" spans="1:8" s="10" customFormat="1" ht="20.25">
      <c r="A265" s="87" t="s">
        <v>43</v>
      </c>
      <c r="B265" s="32" t="s">
        <v>23</v>
      </c>
      <c r="C265" s="27" t="s">
        <v>30</v>
      </c>
      <c r="D265" s="27"/>
      <c r="E265" s="33"/>
      <c r="F265" s="119">
        <f>+F266</f>
        <v>550</v>
      </c>
      <c r="G265" s="108" t="e">
        <f>+G266+#REF!</f>
        <v>#REF!</v>
      </c>
      <c r="H265" s="78">
        <f>+H266</f>
        <v>700</v>
      </c>
    </row>
    <row r="266" spans="1:8" s="9" customFormat="1" ht="56.25">
      <c r="A266" s="87" t="s">
        <v>475</v>
      </c>
      <c r="B266" s="32" t="s">
        <v>23</v>
      </c>
      <c r="C266" s="27" t="s">
        <v>30</v>
      </c>
      <c r="D266" s="27" t="s">
        <v>263</v>
      </c>
      <c r="E266" s="33"/>
      <c r="F266" s="119">
        <f>F267</f>
        <v>550</v>
      </c>
      <c r="G266" s="108">
        <f>G267</f>
        <v>0</v>
      </c>
      <c r="H266" s="78">
        <f>H267</f>
        <v>700</v>
      </c>
    </row>
    <row r="267" spans="1:8" s="5" customFormat="1" ht="20.25">
      <c r="A267" s="63" t="s">
        <v>43</v>
      </c>
      <c r="B267" s="32" t="s">
        <v>23</v>
      </c>
      <c r="C267" s="27" t="s">
        <v>30</v>
      </c>
      <c r="D267" s="27" t="s">
        <v>264</v>
      </c>
      <c r="E267" s="33"/>
      <c r="F267" s="119">
        <f>SUM(F268:F268)</f>
        <v>550</v>
      </c>
      <c r="G267" s="108">
        <f>SUM(G268:G268)</f>
        <v>0</v>
      </c>
      <c r="H267" s="78">
        <f>SUM(H268:H268)</f>
        <v>700</v>
      </c>
    </row>
    <row r="268" spans="1:8" s="12" customFormat="1" ht="37.5">
      <c r="A268" s="86" t="s">
        <v>136</v>
      </c>
      <c r="B268" s="32" t="s">
        <v>23</v>
      </c>
      <c r="C268" s="27" t="s">
        <v>30</v>
      </c>
      <c r="D268" s="27" t="s">
        <v>264</v>
      </c>
      <c r="E268" s="33" t="s">
        <v>135</v>
      </c>
      <c r="F268" s="118">
        <v>550</v>
      </c>
      <c r="G268" s="107"/>
      <c r="H268" s="77">
        <v>700</v>
      </c>
    </row>
    <row r="269" spans="1:8" s="14" customFormat="1" ht="20.25">
      <c r="A269" s="97" t="s">
        <v>40</v>
      </c>
      <c r="B269" s="70" t="s">
        <v>24</v>
      </c>
      <c r="C269" s="71" t="s">
        <v>21</v>
      </c>
      <c r="D269" s="71"/>
      <c r="E269" s="72"/>
      <c r="F269" s="122">
        <f>+F270+F288+F339+F377+F315</f>
        <v>936026.8999999999</v>
      </c>
      <c r="G269" s="111" t="e">
        <f>+G270+G288+G339+G377</f>
        <v>#REF!</v>
      </c>
      <c r="H269" s="76">
        <f>+H270+H288+H339+H377+H315</f>
        <v>937712.6</v>
      </c>
    </row>
    <row r="270" spans="1:8" s="10" customFormat="1" ht="20.25">
      <c r="A270" s="61" t="s">
        <v>73</v>
      </c>
      <c r="B270" s="30" t="s">
        <v>24</v>
      </c>
      <c r="C270" s="26" t="s">
        <v>20</v>
      </c>
      <c r="D270" s="26"/>
      <c r="E270" s="31"/>
      <c r="F270" s="124">
        <f aca="true" t="shared" si="8" ref="F270:H271">+F271</f>
        <v>330773.1</v>
      </c>
      <c r="G270" s="113" t="e">
        <f t="shared" si="8"/>
        <v>#REF!</v>
      </c>
      <c r="H270" s="82">
        <f t="shared" si="8"/>
        <v>330773.1</v>
      </c>
    </row>
    <row r="271" spans="1:8" s="9" customFormat="1" ht="56.25">
      <c r="A271" s="63" t="s">
        <v>472</v>
      </c>
      <c r="B271" s="30" t="s">
        <v>24</v>
      </c>
      <c r="C271" s="26" t="s">
        <v>20</v>
      </c>
      <c r="D271" s="26" t="s">
        <v>214</v>
      </c>
      <c r="E271" s="31"/>
      <c r="F271" s="124">
        <f t="shared" si="8"/>
        <v>330773.1</v>
      </c>
      <c r="G271" s="113" t="e">
        <f t="shared" si="8"/>
        <v>#REF!</v>
      </c>
      <c r="H271" s="82">
        <f t="shared" si="8"/>
        <v>330773.1</v>
      </c>
    </row>
    <row r="272" spans="1:8" s="10" customFormat="1" ht="20.25">
      <c r="A272" s="61" t="s">
        <v>12</v>
      </c>
      <c r="B272" s="30" t="s">
        <v>24</v>
      </c>
      <c r="C272" s="26" t="s">
        <v>20</v>
      </c>
      <c r="D272" s="26" t="s">
        <v>215</v>
      </c>
      <c r="E272" s="31"/>
      <c r="F272" s="124">
        <f>+F273+F276+F278+F280+F282+F284+F286</f>
        <v>330773.1</v>
      </c>
      <c r="G272" s="113" t="e">
        <f>+G273+G276+G278+G280+G282+#REF!+G284+G286</f>
        <v>#REF!</v>
      </c>
      <c r="H272" s="82">
        <f>+H273+H276+H278+H280+H282+H284+H286</f>
        <v>330773.1</v>
      </c>
    </row>
    <row r="273" spans="1:8" s="5" customFormat="1" ht="37.5">
      <c r="A273" s="61" t="s">
        <v>442</v>
      </c>
      <c r="B273" s="30" t="s">
        <v>24</v>
      </c>
      <c r="C273" s="26" t="s">
        <v>20</v>
      </c>
      <c r="D273" s="26" t="s">
        <v>216</v>
      </c>
      <c r="E273" s="31"/>
      <c r="F273" s="124">
        <f>+F274+F275</f>
        <v>6980</v>
      </c>
      <c r="G273" s="113">
        <f>+G274+G275</f>
        <v>0</v>
      </c>
      <c r="H273" s="82">
        <f>+H274+H275</f>
        <v>6980</v>
      </c>
    </row>
    <row r="274" spans="1:8" s="12" customFormat="1" ht="37.5">
      <c r="A274" s="86" t="s">
        <v>136</v>
      </c>
      <c r="B274" s="30" t="s">
        <v>24</v>
      </c>
      <c r="C274" s="26" t="s">
        <v>20</v>
      </c>
      <c r="D274" s="26" t="s">
        <v>216</v>
      </c>
      <c r="E274" s="31" t="s">
        <v>135</v>
      </c>
      <c r="F274" s="124">
        <v>5550</v>
      </c>
      <c r="G274" s="113"/>
      <c r="H274" s="82">
        <v>5550</v>
      </c>
    </row>
    <row r="275" spans="1:8" s="12" customFormat="1" ht="20.25">
      <c r="A275" s="88" t="s">
        <v>144</v>
      </c>
      <c r="B275" s="30" t="s">
        <v>24</v>
      </c>
      <c r="C275" s="26" t="s">
        <v>20</v>
      </c>
      <c r="D275" s="26" t="s">
        <v>216</v>
      </c>
      <c r="E275" s="31" t="s">
        <v>145</v>
      </c>
      <c r="F275" s="124">
        <v>1430</v>
      </c>
      <c r="G275" s="113"/>
      <c r="H275" s="82">
        <v>1430</v>
      </c>
    </row>
    <row r="276" spans="1:8" s="5" customFormat="1" ht="20.25">
      <c r="A276" s="61" t="s">
        <v>74</v>
      </c>
      <c r="B276" s="30" t="s">
        <v>24</v>
      </c>
      <c r="C276" s="26" t="s">
        <v>20</v>
      </c>
      <c r="D276" s="26" t="s">
        <v>217</v>
      </c>
      <c r="E276" s="31"/>
      <c r="F276" s="124">
        <f>+F277</f>
        <v>1050</v>
      </c>
      <c r="G276" s="113">
        <f>+G277</f>
        <v>0</v>
      </c>
      <c r="H276" s="82">
        <f>+H277</f>
        <v>1050</v>
      </c>
    </row>
    <row r="277" spans="1:8" s="12" customFormat="1" ht="20.25">
      <c r="A277" s="88" t="s">
        <v>144</v>
      </c>
      <c r="B277" s="30" t="s">
        <v>24</v>
      </c>
      <c r="C277" s="26" t="s">
        <v>20</v>
      </c>
      <c r="D277" s="26" t="s">
        <v>217</v>
      </c>
      <c r="E277" s="31" t="s">
        <v>145</v>
      </c>
      <c r="F277" s="124">
        <v>1050</v>
      </c>
      <c r="G277" s="113"/>
      <c r="H277" s="82">
        <v>1050</v>
      </c>
    </row>
    <row r="278" spans="1:8" s="5" customFormat="1" ht="37.5">
      <c r="A278" s="61" t="s">
        <v>128</v>
      </c>
      <c r="B278" s="30" t="s">
        <v>24</v>
      </c>
      <c r="C278" s="26" t="s">
        <v>20</v>
      </c>
      <c r="D278" s="26" t="s">
        <v>218</v>
      </c>
      <c r="E278" s="31"/>
      <c r="F278" s="124">
        <f>+F279</f>
        <v>1300</v>
      </c>
      <c r="G278" s="113">
        <f>+G279</f>
        <v>0</v>
      </c>
      <c r="H278" s="82">
        <f>+H279</f>
        <v>1300</v>
      </c>
    </row>
    <row r="279" spans="1:8" s="12" customFormat="1" ht="20.25">
      <c r="A279" s="88" t="s">
        <v>144</v>
      </c>
      <c r="B279" s="30" t="s">
        <v>24</v>
      </c>
      <c r="C279" s="26" t="s">
        <v>20</v>
      </c>
      <c r="D279" s="26" t="s">
        <v>218</v>
      </c>
      <c r="E279" s="31" t="s">
        <v>145</v>
      </c>
      <c r="F279" s="124">
        <v>1300</v>
      </c>
      <c r="G279" s="113"/>
      <c r="H279" s="82">
        <v>1300</v>
      </c>
    </row>
    <row r="280" spans="1:8" s="5" customFormat="1" ht="20.25">
      <c r="A280" s="61" t="s">
        <v>51</v>
      </c>
      <c r="B280" s="30" t="s">
        <v>24</v>
      </c>
      <c r="C280" s="26" t="s">
        <v>20</v>
      </c>
      <c r="D280" s="26" t="s">
        <v>219</v>
      </c>
      <c r="E280" s="31"/>
      <c r="F280" s="124">
        <f>+F281</f>
        <v>25</v>
      </c>
      <c r="G280" s="113">
        <f>+G281</f>
        <v>0</v>
      </c>
      <c r="H280" s="82">
        <f>+H281</f>
        <v>25</v>
      </c>
    </row>
    <row r="281" spans="1:8" s="12" customFormat="1" ht="20.25">
      <c r="A281" s="88" t="s">
        <v>144</v>
      </c>
      <c r="B281" s="30" t="s">
        <v>24</v>
      </c>
      <c r="C281" s="26" t="s">
        <v>20</v>
      </c>
      <c r="D281" s="26" t="s">
        <v>219</v>
      </c>
      <c r="E281" s="31" t="s">
        <v>145</v>
      </c>
      <c r="F281" s="124">
        <v>25</v>
      </c>
      <c r="G281" s="113"/>
      <c r="H281" s="82">
        <v>25</v>
      </c>
    </row>
    <row r="282" spans="1:8" s="5" customFormat="1" ht="20.25">
      <c r="A282" s="61" t="s">
        <v>75</v>
      </c>
      <c r="B282" s="30" t="s">
        <v>24</v>
      </c>
      <c r="C282" s="26" t="s">
        <v>20</v>
      </c>
      <c r="D282" s="26" t="s">
        <v>220</v>
      </c>
      <c r="E282" s="31"/>
      <c r="F282" s="124">
        <f>+F283</f>
        <v>100508.4</v>
      </c>
      <c r="G282" s="113">
        <f>+G283</f>
        <v>0</v>
      </c>
      <c r="H282" s="82">
        <f>+H283</f>
        <v>100508.4</v>
      </c>
    </row>
    <row r="283" spans="1:8" s="12" customFormat="1" ht="20.25">
      <c r="A283" s="88" t="s">
        <v>144</v>
      </c>
      <c r="B283" s="30" t="s">
        <v>24</v>
      </c>
      <c r="C283" s="26" t="s">
        <v>20</v>
      </c>
      <c r="D283" s="26" t="s">
        <v>220</v>
      </c>
      <c r="E283" s="31" t="s">
        <v>145</v>
      </c>
      <c r="F283" s="124">
        <v>100508.4</v>
      </c>
      <c r="G283" s="113"/>
      <c r="H283" s="82">
        <v>100508.4</v>
      </c>
    </row>
    <row r="284" spans="1:8" s="5" customFormat="1" ht="131.25">
      <c r="A284" s="89" t="s">
        <v>476</v>
      </c>
      <c r="B284" s="30" t="s">
        <v>24</v>
      </c>
      <c r="C284" s="26" t="s">
        <v>20</v>
      </c>
      <c r="D284" s="26" t="s">
        <v>221</v>
      </c>
      <c r="E284" s="31"/>
      <c r="F284" s="124">
        <f>+F285</f>
        <v>220409.7</v>
      </c>
      <c r="G284" s="113">
        <f>+G285</f>
        <v>0</v>
      </c>
      <c r="H284" s="82">
        <f>+H285</f>
        <v>220409.7</v>
      </c>
    </row>
    <row r="285" spans="1:8" s="12" customFormat="1" ht="20.25">
      <c r="A285" s="88" t="s">
        <v>144</v>
      </c>
      <c r="B285" s="30" t="s">
        <v>24</v>
      </c>
      <c r="C285" s="26" t="s">
        <v>20</v>
      </c>
      <c r="D285" s="26" t="s">
        <v>221</v>
      </c>
      <c r="E285" s="31" t="s">
        <v>145</v>
      </c>
      <c r="F285" s="124">
        <v>220409.7</v>
      </c>
      <c r="G285" s="113"/>
      <c r="H285" s="82">
        <v>220409.7</v>
      </c>
    </row>
    <row r="286" spans="1:8" s="6" customFormat="1" ht="93.75">
      <c r="A286" s="89" t="s">
        <v>223</v>
      </c>
      <c r="B286" s="30" t="s">
        <v>24</v>
      </c>
      <c r="C286" s="26" t="s">
        <v>20</v>
      </c>
      <c r="D286" s="26" t="s">
        <v>222</v>
      </c>
      <c r="E286" s="31"/>
      <c r="F286" s="124">
        <f>+F287</f>
        <v>500</v>
      </c>
      <c r="G286" s="113">
        <f>+G287</f>
        <v>0</v>
      </c>
      <c r="H286" s="82">
        <f>+H287</f>
        <v>500</v>
      </c>
    </row>
    <row r="287" spans="1:8" s="12" customFormat="1" ht="20.25">
      <c r="A287" s="88" t="s">
        <v>144</v>
      </c>
      <c r="B287" s="30" t="s">
        <v>24</v>
      </c>
      <c r="C287" s="26" t="s">
        <v>20</v>
      </c>
      <c r="D287" s="26" t="s">
        <v>222</v>
      </c>
      <c r="E287" s="31" t="s">
        <v>145</v>
      </c>
      <c r="F287" s="124">
        <v>500</v>
      </c>
      <c r="G287" s="113"/>
      <c r="H287" s="82">
        <v>500</v>
      </c>
    </row>
    <row r="288" spans="1:8" s="10" customFormat="1" ht="20.25">
      <c r="A288" s="61" t="s">
        <v>13</v>
      </c>
      <c r="B288" s="30" t="s">
        <v>24</v>
      </c>
      <c r="C288" s="26" t="s">
        <v>26</v>
      </c>
      <c r="D288" s="26"/>
      <c r="E288" s="31"/>
      <c r="F288" s="124">
        <f>+F289+F306+F310</f>
        <v>468894.8</v>
      </c>
      <c r="G288" s="113" t="e">
        <f>+G289+#REF!+G306+G310</f>
        <v>#REF!</v>
      </c>
      <c r="H288" s="82">
        <f>+H289+H306+H310</f>
        <v>468894.8</v>
      </c>
    </row>
    <row r="289" spans="1:8" s="9" customFormat="1" ht="56.25">
      <c r="A289" s="63" t="s">
        <v>472</v>
      </c>
      <c r="B289" s="30" t="s">
        <v>24</v>
      </c>
      <c r="C289" s="26" t="s">
        <v>26</v>
      </c>
      <c r="D289" s="26" t="s">
        <v>224</v>
      </c>
      <c r="E289" s="31"/>
      <c r="F289" s="124">
        <f>+F290</f>
        <v>468861.2</v>
      </c>
      <c r="G289" s="113" t="e">
        <f>+G290</f>
        <v>#REF!</v>
      </c>
      <c r="H289" s="82">
        <f>+H290</f>
        <v>468861.2</v>
      </c>
    </row>
    <row r="290" spans="1:8" s="10" customFormat="1" ht="20.25">
      <c r="A290" s="63" t="s">
        <v>399</v>
      </c>
      <c r="B290" s="30" t="s">
        <v>24</v>
      </c>
      <c r="C290" s="26" t="s">
        <v>26</v>
      </c>
      <c r="D290" s="26" t="s">
        <v>225</v>
      </c>
      <c r="E290" s="31"/>
      <c r="F290" s="124">
        <f>+F291+F294+F296+F298+F300+F302+F304</f>
        <v>468861.2</v>
      </c>
      <c r="G290" s="113" t="e">
        <f>+G291+G296+G298+#REF!+G300+G302+G304+G294</f>
        <v>#REF!</v>
      </c>
      <c r="H290" s="82">
        <f>+H291+H294+H296+H298+H300+H302+H304</f>
        <v>468861.2</v>
      </c>
    </row>
    <row r="291" spans="1:8" s="5" customFormat="1" ht="37.5">
      <c r="A291" s="61" t="s">
        <v>442</v>
      </c>
      <c r="B291" s="30" t="s">
        <v>24</v>
      </c>
      <c r="C291" s="26" t="s">
        <v>26</v>
      </c>
      <c r="D291" s="26" t="s">
        <v>226</v>
      </c>
      <c r="E291" s="31"/>
      <c r="F291" s="124">
        <f>+F292+F293</f>
        <v>13150</v>
      </c>
      <c r="G291" s="113">
        <f>+G292+G293</f>
        <v>0</v>
      </c>
      <c r="H291" s="82">
        <f>+H292+H293</f>
        <v>13150</v>
      </c>
    </row>
    <row r="292" spans="1:8" s="12" customFormat="1" ht="37.5">
      <c r="A292" s="86" t="s">
        <v>136</v>
      </c>
      <c r="B292" s="30" t="s">
        <v>24</v>
      </c>
      <c r="C292" s="26" t="s">
        <v>26</v>
      </c>
      <c r="D292" s="26" t="s">
        <v>226</v>
      </c>
      <c r="E292" s="31" t="s">
        <v>135</v>
      </c>
      <c r="F292" s="124">
        <v>12150</v>
      </c>
      <c r="G292" s="113"/>
      <c r="H292" s="82">
        <v>12150</v>
      </c>
    </row>
    <row r="293" spans="1:8" s="12" customFormat="1" ht="20.25">
      <c r="A293" s="88" t="s">
        <v>144</v>
      </c>
      <c r="B293" s="30" t="s">
        <v>24</v>
      </c>
      <c r="C293" s="26" t="s">
        <v>26</v>
      </c>
      <c r="D293" s="26" t="s">
        <v>226</v>
      </c>
      <c r="E293" s="31" t="s">
        <v>145</v>
      </c>
      <c r="F293" s="124">
        <v>1000</v>
      </c>
      <c r="G293" s="113"/>
      <c r="H293" s="82">
        <v>1000</v>
      </c>
    </row>
    <row r="294" spans="1:8" s="6" customFormat="1" ht="20.25">
      <c r="A294" s="101" t="s">
        <v>76</v>
      </c>
      <c r="B294" s="30" t="s">
        <v>24</v>
      </c>
      <c r="C294" s="26" t="s">
        <v>26</v>
      </c>
      <c r="D294" s="26" t="s">
        <v>227</v>
      </c>
      <c r="E294" s="31"/>
      <c r="F294" s="124">
        <f>+F295</f>
        <v>500</v>
      </c>
      <c r="G294" s="113">
        <f>+G295</f>
        <v>0</v>
      </c>
      <c r="H294" s="82">
        <f>+H295</f>
        <v>500</v>
      </c>
    </row>
    <row r="295" spans="1:8" s="12" customFormat="1" ht="20.25">
      <c r="A295" s="88" t="s">
        <v>144</v>
      </c>
      <c r="B295" s="30" t="s">
        <v>24</v>
      </c>
      <c r="C295" s="26" t="s">
        <v>26</v>
      </c>
      <c r="D295" s="26" t="s">
        <v>227</v>
      </c>
      <c r="E295" s="31" t="s">
        <v>145</v>
      </c>
      <c r="F295" s="124">
        <v>500</v>
      </c>
      <c r="G295" s="113"/>
      <c r="H295" s="82">
        <v>500</v>
      </c>
    </row>
    <row r="296" spans="1:8" s="5" customFormat="1" ht="37.5">
      <c r="A296" s="61" t="s">
        <v>128</v>
      </c>
      <c r="B296" s="30" t="s">
        <v>24</v>
      </c>
      <c r="C296" s="26" t="s">
        <v>26</v>
      </c>
      <c r="D296" s="26" t="s">
        <v>228</v>
      </c>
      <c r="E296" s="31"/>
      <c r="F296" s="124">
        <f>+F297</f>
        <v>1440.4</v>
      </c>
      <c r="G296" s="113">
        <f>+G297</f>
        <v>0</v>
      </c>
      <c r="H296" s="82">
        <f>+H297</f>
        <v>1440.4</v>
      </c>
    </row>
    <row r="297" spans="1:8" s="12" customFormat="1" ht="20.25">
      <c r="A297" s="88" t="s">
        <v>144</v>
      </c>
      <c r="B297" s="30" t="s">
        <v>24</v>
      </c>
      <c r="C297" s="26" t="s">
        <v>26</v>
      </c>
      <c r="D297" s="26" t="s">
        <v>228</v>
      </c>
      <c r="E297" s="31" t="s">
        <v>145</v>
      </c>
      <c r="F297" s="124">
        <v>1440.4</v>
      </c>
      <c r="G297" s="113"/>
      <c r="H297" s="82">
        <v>1440.4</v>
      </c>
    </row>
    <row r="298" spans="1:8" s="5" customFormat="1" ht="20.25">
      <c r="A298" s="61" t="s">
        <v>51</v>
      </c>
      <c r="B298" s="30" t="s">
        <v>24</v>
      </c>
      <c r="C298" s="26" t="s">
        <v>26</v>
      </c>
      <c r="D298" s="26" t="s">
        <v>229</v>
      </c>
      <c r="E298" s="31"/>
      <c r="F298" s="124">
        <f>+F299</f>
        <v>415.4</v>
      </c>
      <c r="G298" s="113">
        <f>+G299</f>
        <v>0</v>
      </c>
      <c r="H298" s="82">
        <f>+H299</f>
        <v>415.4</v>
      </c>
    </row>
    <row r="299" spans="1:8" s="51" customFormat="1" ht="20.25">
      <c r="A299" s="88" t="s">
        <v>144</v>
      </c>
      <c r="B299" s="30" t="s">
        <v>24</v>
      </c>
      <c r="C299" s="26" t="s">
        <v>26</v>
      </c>
      <c r="D299" s="26" t="s">
        <v>229</v>
      </c>
      <c r="E299" s="31" t="s">
        <v>145</v>
      </c>
      <c r="F299" s="124">
        <v>415.4</v>
      </c>
      <c r="G299" s="113"/>
      <c r="H299" s="82">
        <v>415.4</v>
      </c>
    </row>
    <row r="300" spans="1:8" s="5" customFormat="1" ht="37.5">
      <c r="A300" s="61" t="s">
        <v>78</v>
      </c>
      <c r="B300" s="30" t="s">
        <v>24</v>
      </c>
      <c r="C300" s="26" t="s">
        <v>26</v>
      </c>
      <c r="D300" s="26" t="s">
        <v>231</v>
      </c>
      <c r="E300" s="31"/>
      <c r="F300" s="124">
        <f>+F301</f>
        <v>149925</v>
      </c>
      <c r="G300" s="113">
        <f>+G301</f>
        <v>0</v>
      </c>
      <c r="H300" s="82">
        <f>+H301</f>
        <v>149925</v>
      </c>
    </row>
    <row r="301" spans="1:8" s="12" customFormat="1" ht="20.25">
      <c r="A301" s="88" t="s">
        <v>144</v>
      </c>
      <c r="B301" s="30" t="s">
        <v>24</v>
      </c>
      <c r="C301" s="26" t="s">
        <v>26</v>
      </c>
      <c r="D301" s="26" t="s">
        <v>231</v>
      </c>
      <c r="E301" s="31" t="s">
        <v>145</v>
      </c>
      <c r="F301" s="124">
        <v>149925</v>
      </c>
      <c r="G301" s="113"/>
      <c r="H301" s="82">
        <v>149925</v>
      </c>
    </row>
    <row r="302" spans="1:8" s="5" customFormat="1" ht="131.25">
      <c r="A302" s="89" t="s">
        <v>476</v>
      </c>
      <c r="B302" s="30" t="s">
        <v>24</v>
      </c>
      <c r="C302" s="26" t="s">
        <v>26</v>
      </c>
      <c r="D302" s="26" t="s">
        <v>232</v>
      </c>
      <c r="E302" s="31"/>
      <c r="F302" s="124">
        <f>+F303</f>
        <v>282933.4</v>
      </c>
      <c r="G302" s="113">
        <f>+G303</f>
        <v>0</v>
      </c>
      <c r="H302" s="82">
        <f>+H303</f>
        <v>282933.4</v>
      </c>
    </row>
    <row r="303" spans="1:8" s="12" customFormat="1" ht="20.25">
      <c r="A303" s="88" t="s">
        <v>144</v>
      </c>
      <c r="B303" s="30" t="s">
        <v>24</v>
      </c>
      <c r="C303" s="26" t="s">
        <v>26</v>
      </c>
      <c r="D303" s="26" t="s">
        <v>232</v>
      </c>
      <c r="E303" s="31" t="s">
        <v>145</v>
      </c>
      <c r="F303" s="124">
        <v>282933.4</v>
      </c>
      <c r="G303" s="113"/>
      <c r="H303" s="82">
        <v>282933.4</v>
      </c>
    </row>
    <row r="304" spans="1:8" s="5" customFormat="1" ht="93.75">
      <c r="A304" s="89" t="s">
        <v>223</v>
      </c>
      <c r="B304" s="30" t="s">
        <v>24</v>
      </c>
      <c r="C304" s="26" t="s">
        <v>26</v>
      </c>
      <c r="D304" s="26" t="s">
        <v>233</v>
      </c>
      <c r="E304" s="31"/>
      <c r="F304" s="124">
        <f>+F305</f>
        <v>20497</v>
      </c>
      <c r="G304" s="113">
        <f>+G305</f>
        <v>0</v>
      </c>
      <c r="H304" s="82">
        <f>+H305</f>
        <v>20497</v>
      </c>
    </row>
    <row r="305" spans="1:8" s="12" customFormat="1" ht="20.25">
      <c r="A305" s="88" t="s">
        <v>144</v>
      </c>
      <c r="B305" s="30" t="s">
        <v>24</v>
      </c>
      <c r="C305" s="26" t="s">
        <v>26</v>
      </c>
      <c r="D305" s="26" t="s">
        <v>233</v>
      </c>
      <c r="E305" s="31" t="s">
        <v>145</v>
      </c>
      <c r="F305" s="124">
        <v>20497</v>
      </c>
      <c r="G305" s="113"/>
      <c r="H305" s="82">
        <v>20497</v>
      </c>
    </row>
    <row r="306" spans="1:8" s="9" customFormat="1" ht="75">
      <c r="A306" s="61" t="s">
        <v>132</v>
      </c>
      <c r="B306" s="30" t="s">
        <v>24</v>
      </c>
      <c r="C306" s="26" t="s">
        <v>26</v>
      </c>
      <c r="D306" s="26" t="s">
        <v>248</v>
      </c>
      <c r="E306" s="31"/>
      <c r="F306" s="124">
        <f aca="true" t="shared" si="9" ref="F306:H308">+F307</f>
        <v>18</v>
      </c>
      <c r="G306" s="113">
        <f t="shared" si="9"/>
        <v>0</v>
      </c>
      <c r="H306" s="82">
        <f t="shared" si="9"/>
        <v>18</v>
      </c>
    </row>
    <row r="307" spans="1:8" s="10" customFormat="1" ht="20.25">
      <c r="A307" s="63" t="s">
        <v>84</v>
      </c>
      <c r="B307" s="30" t="s">
        <v>24</v>
      </c>
      <c r="C307" s="26" t="s">
        <v>26</v>
      </c>
      <c r="D307" s="26" t="s">
        <v>254</v>
      </c>
      <c r="E307" s="31"/>
      <c r="F307" s="124">
        <f t="shared" si="9"/>
        <v>18</v>
      </c>
      <c r="G307" s="113">
        <f t="shared" si="9"/>
        <v>0</v>
      </c>
      <c r="H307" s="82">
        <f t="shared" si="9"/>
        <v>18</v>
      </c>
    </row>
    <row r="308" spans="1:8" s="5" customFormat="1" ht="56.25">
      <c r="A308" s="61" t="s">
        <v>85</v>
      </c>
      <c r="B308" s="30" t="s">
        <v>24</v>
      </c>
      <c r="C308" s="26" t="s">
        <v>26</v>
      </c>
      <c r="D308" s="26" t="s">
        <v>255</v>
      </c>
      <c r="E308" s="31"/>
      <c r="F308" s="124">
        <f t="shared" si="9"/>
        <v>18</v>
      </c>
      <c r="G308" s="113">
        <f t="shared" si="9"/>
        <v>0</v>
      </c>
      <c r="H308" s="82">
        <f t="shared" si="9"/>
        <v>18</v>
      </c>
    </row>
    <row r="309" spans="1:8" s="12" customFormat="1" ht="20.25">
      <c r="A309" s="88" t="s">
        <v>144</v>
      </c>
      <c r="B309" s="30" t="s">
        <v>24</v>
      </c>
      <c r="C309" s="26" t="s">
        <v>26</v>
      </c>
      <c r="D309" s="26" t="s">
        <v>255</v>
      </c>
      <c r="E309" s="31" t="s">
        <v>145</v>
      </c>
      <c r="F309" s="124">
        <v>18</v>
      </c>
      <c r="G309" s="113"/>
      <c r="H309" s="82">
        <v>18</v>
      </c>
    </row>
    <row r="310" spans="1:8" s="9" customFormat="1" ht="37.5">
      <c r="A310" s="89" t="s">
        <v>238</v>
      </c>
      <c r="B310" s="30" t="s">
        <v>24</v>
      </c>
      <c r="C310" s="26" t="s">
        <v>26</v>
      </c>
      <c r="D310" s="26" t="s">
        <v>234</v>
      </c>
      <c r="E310" s="31"/>
      <c r="F310" s="124">
        <f aca="true" t="shared" si="10" ref="F310:H312">+F311</f>
        <v>15.6</v>
      </c>
      <c r="G310" s="113" t="e">
        <f t="shared" si="10"/>
        <v>#REF!</v>
      </c>
      <c r="H310" s="82">
        <f t="shared" si="10"/>
        <v>15.6</v>
      </c>
    </row>
    <row r="311" spans="1:8" s="10" customFormat="1" ht="37.5">
      <c r="A311" s="89" t="s">
        <v>392</v>
      </c>
      <c r="B311" s="30" t="s">
        <v>24</v>
      </c>
      <c r="C311" s="26" t="s">
        <v>26</v>
      </c>
      <c r="D311" s="26" t="s">
        <v>235</v>
      </c>
      <c r="E311" s="31"/>
      <c r="F311" s="124">
        <f t="shared" si="10"/>
        <v>15.6</v>
      </c>
      <c r="G311" s="113" t="e">
        <f t="shared" si="10"/>
        <v>#REF!</v>
      </c>
      <c r="H311" s="82">
        <f t="shared" si="10"/>
        <v>15.6</v>
      </c>
    </row>
    <row r="312" spans="1:8" s="10" customFormat="1" ht="75">
      <c r="A312" s="89" t="s">
        <v>391</v>
      </c>
      <c r="B312" s="30" t="s">
        <v>24</v>
      </c>
      <c r="C312" s="26" t="s">
        <v>26</v>
      </c>
      <c r="D312" s="26" t="s">
        <v>236</v>
      </c>
      <c r="E312" s="31"/>
      <c r="F312" s="124">
        <f t="shared" si="10"/>
        <v>15.6</v>
      </c>
      <c r="G312" s="113" t="e">
        <f t="shared" si="10"/>
        <v>#REF!</v>
      </c>
      <c r="H312" s="82">
        <f t="shared" si="10"/>
        <v>15.6</v>
      </c>
    </row>
    <row r="313" spans="1:8" s="10" customFormat="1" ht="95.25" customHeight="1">
      <c r="A313" s="89" t="s">
        <v>223</v>
      </c>
      <c r="B313" s="30" t="s">
        <v>24</v>
      </c>
      <c r="C313" s="26" t="s">
        <v>26</v>
      </c>
      <c r="D313" s="26" t="s">
        <v>237</v>
      </c>
      <c r="E313" s="31"/>
      <c r="F313" s="124">
        <f>+F314</f>
        <v>15.6</v>
      </c>
      <c r="G313" s="113" t="e">
        <f>+#REF!+G314</f>
        <v>#REF!</v>
      </c>
      <c r="H313" s="82">
        <f>+H314</f>
        <v>15.6</v>
      </c>
    </row>
    <row r="314" spans="1:8" s="12" customFormat="1" ht="20.25">
      <c r="A314" s="87" t="s">
        <v>142</v>
      </c>
      <c r="B314" s="30" t="s">
        <v>24</v>
      </c>
      <c r="C314" s="26" t="s">
        <v>26</v>
      </c>
      <c r="D314" s="26" t="s">
        <v>237</v>
      </c>
      <c r="E314" s="31" t="s">
        <v>143</v>
      </c>
      <c r="F314" s="124">
        <v>15.6</v>
      </c>
      <c r="G314" s="113"/>
      <c r="H314" s="82">
        <v>15.6</v>
      </c>
    </row>
    <row r="315" spans="1:8" s="6" customFormat="1" ht="20.25">
      <c r="A315" s="87" t="s">
        <v>400</v>
      </c>
      <c r="B315" s="30" t="s">
        <v>24</v>
      </c>
      <c r="C315" s="26" t="s">
        <v>30</v>
      </c>
      <c r="D315" s="26"/>
      <c r="E315" s="31"/>
      <c r="F315" s="124">
        <f>+F316+F324+F334</f>
        <v>83964.3</v>
      </c>
      <c r="G315" s="113"/>
      <c r="H315" s="82">
        <f>+H316+H324+H334</f>
        <v>85799.3</v>
      </c>
    </row>
    <row r="316" spans="1:8" s="6" customFormat="1" ht="56.25">
      <c r="A316" s="63" t="s">
        <v>472</v>
      </c>
      <c r="B316" s="30" t="s">
        <v>24</v>
      </c>
      <c r="C316" s="26" t="s">
        <v>30</v>
      </c>
      <c r="D316" s="26" t="s">
        <v>224</v>
      </c>
      <c r="E316" s="31"/>
      <c r="F316" s="124">
        <f>+F317</f>
        <v>18015.5</v>
      </c>
      <c r="G316" s="113"/>
      <c r="H316" s="82">
        <f>+H317</f>
        <v>18015.5</v>
      </c>
    </row>
    <row r="317" spans="1:8" s="6" customFormat="1" ht="20.25">
      <c r="A317" s="63" t="s">
        <v>399</v>
      </c>
      <c r="B317" s="30" t="s">
        <v>24</v>
      </c>
      <c r="C317" s="26" t="s">
        <v>30</v>
      </c>
      <c r="D317" s="26" t="s">
        <v>225</v>
      </c>
      <c r="E317" s="31"/>
      <c r="F317" s="124">
        <f>+F318+F320+F322</f>
        <v>18015.5</v>
      </c>
      <c r="G317" s="113"/>
      <c r="H317" s="82">
        <f>+H318+H320+H322</f>
        <v>18015.5</v>
      </c>
    </row>
    <row r="318" spans="1:8" s="12" customFormat="1" ht="37.5">
      <c r="A318" s="61" t="s">
        <v>128</v>
      </c>
      <c r="B318" s="30" t="s">
        <v>24</v>
      </c>
      <c r="C318" s="26" t="s">
        <v>30</v>
      </c>
      <c r="D318" s="26" t="s">
        <v>228</v>
      </c>
      <c r="E318" s="31"/>
      <c r="F318" s="124">
        <f>+F319</f>
        <v>169.6</v>
      </c>
      <c r="G318" s="113">
        <f>+G319</f>
        <v>0</v>
      </c>
      <c r="H318" s="82">
        <f>+H319</f>
        <v>169.6</v>
      </c>
    </row>
    <row r="319" spans="1:8" s="12" customFormat="1" ht="20.25">
      <c r="A319" s="88" t="s">
        <v>144</v>
      </c>
      <c r="B319" s="30" t="s">
        <v>24</v>
      </c>
      <c r="C319" s="26" t="s">
        <v>30</v>
      </c>
      <c r="D319" s="26" t="s">
        <v>228</v>
      </c>
      <c r="E319" s="31" t="s">
        <v>145</v>
      </c>
      <c r="F319" s="124">
        <v>169.6</v>
      </c>
      <c r="G319" s="113"/>
      <c r="H319" s="82">
        <v>169.6</v>
      </c>
    </row>
    <row r="320" spans="1:8" s="6" customFormat="1" ht="20.25">
      <c r="A320" s="61" t="s">
        <v>51</v>
      </c>
      <c r="B320" s="30" t="s">
        <v>24</v>
      </c>
      <c r="C320" s="26" t="s">
        <v>30</v>
      </c>
      <c r="D320" s="26" t="s">
        <v>229</v>
      </c>
      <c r="E320" s="31"/>
      <c r="F320" s="124">
        <f>+F321</f>
        <v>284.6</v>
      </c>
      <c r="G320" s="113"/>
      <c r="H320" s="82">
        <f>+H321</f>
        <v>284.6</v>
      </c>
    </row>
    <row r="321" spans="1:8" s="12" customFormat="1" ht="20.25">
      <c r="A321" s="61" t="s">
        <v>144</v>
      </c>
      <c r="B321" s="30" t="s">
        <v>24</v>
      </c>
      <c r="C321" s="26" t="s">
        <v>30</v>
      </c>
      <c r="D321" s="26" t="s">
        <v>229</v>
      </c>
      <c r="E321" s="31" t="s">
        <v>145</v>
      </c>
      <c r="F321" s="124">
        <v>284.6</v>
      </c>
      <c r="G321" s="113"/>
      <c r="H321" s="82">
        <v>284.6</v>
      </c>
    </row>
    <row r="322" spans="1:8" s="6" customFormat="1" ht="37.5">
      <c r="A322" s="61" t="s">
        <v>77</v>
      </c>
      <c r="B322" s="30" t="s">
        <v>24</v>
      </c>
      <c r="C322" s="26" t="s">
        <v>30</v>
      </c>
      <c r="D322" s="26" t="s">
        <v>230</v>
      </c>
      <c r="E322" s="31"/>
      <c r="F322" s="124">
        <f>+F323</f>
        <v>17561.3</v>
      </c>
      <c r="G322" s="113"/>
      <c r="H322" s="82">
        <f>+H323</f>
        <v>17561.3</v>
      </c>
    </row>
    <row r="323" spans="1:8" s="12" customFormat="1" ht="20.25">
      <c r="A323" s="61" t="s">
        <v>144</v>
      </c>
      <c r="B323" s="30" t="s">
        <v>24</v>
      </c>
      <c r="C323" s="26" t="s">
        <v>30</v>
      </c>
      <c r="D323" s="26" t="s">
        <v>230</v>
      </c>
      <c r="E323" s="31" t="s">
        <v>145</v>
      </c>
      <c r="F323" s="124">
        <v>17561.3</v>
      </c>
      <c r="G323" s="113"/>
      <c r="H323" s="82">
        <v>17561.3</v>
      </c>
    </row>
    <row r="324" spans="1:8" s="12" customFormat="1" ht="56.25">
      <c r="A324" s="61" t="s">
        <v>480</v>
      </c>
      <c r="B324" s="55" t="s">
        <v>24</v>
      </c>
      <c r="C324" s="26" t="s">
        <v>30</v>
      </c>
      <c r="D324" s="26" t="s">
        <v>286</v>
      </c>
      <c r="E324" s="31"/>
      <c r="F324" s="124">
        <f>+F325</f>
        <v>38467.9</v>
      </c>
      <c r="G324" s="113">
        <f>+G325</f>
        <v>0</v>
      </c>
      <c r="H324" s="82">
        <f>+H325</f>
        <v>40302.9</v>
      </c>
    </row>
    <row r="325" spans="1:8" s="12" customFormat="1" ht="37.5">
      <c r="A325" s="63" t="s">
        <v>482</v>
      </c>
      <c r="B325" s="30" t="s">
        <v>24</v>
      </c>
      <c r="C325" s="26" t="s">
        <v>30</v>
      </c>
      <c r="D325" s="26" t="s">
        <v>332</v>
      </c>
      <c r="E325" s="31"/>
      <c r="F325" s="124">
        <f>+F328+F330+F332+F326</f>
        <v>38467.9</v>
      </c>
      <c r="G325" s="124">
        <f>+G328+G330+G332+G326</f>
        <v>0</v>
      </c>
      <c r="H325" s="124">
        <f>+H328+H330+H332+H326</f>
        <v>40302.9</v>
      </c>
    </row>
    <row r="326" spans="1:8" s="12" customFormat="1" ht="22.5" customHeight="1">
      <c r="A326" s="63" t="s">
        <v>79</v>
      </c>
      <c r="B326" s="30" t="s">
        <v>24</v>
      </c>
      <c r="C326" s="26" t="s">
        <v>30</v>
      </c>
      <c r="D326" s="26" t="s">
        <v>287</v>
      </c>
      <c r="E326" s="31"/>
      <c r="F326" s="124">
        <f>SUM(F327)</f>
        <v>430</v>
      </c>
      <c r="G326" s="113"/>
      <c r="H326" s="82">
        <f>SUM(H327)</f>
        <v>200</v>
      </c>
    </row>
    <row r="327" spans="1:8" s="12" customFormat="1" ht="20.25">
      <c r="A327" s="88" t="s">
        <v>144</v>
      </c>
      <c r="B327" s="30" t="s">
        <v>24</v>
      </c>
      <c r="C327" s="26" t="s">
        <v>30</v>
      </c>
      <c r="D327" s="26" t="s">
        <v>287</v>
      </c>
      <c r="E327" s="31" t="s">
        <v>145</v>
      </c>
      <c r="F327" s="124">
        <v>430</v>
      </c>
      <c r="G327" s="113"/>
      <c r="H327" s="82">
        <v>200</v>
      </c>
    </row>
    <row r="328" spans="1:8" s="12" customFormat="1" ht="20.25">
      <c r="A328" s="88" t="s">
        <v>76</v>
      </c>
      <c r="B328" s="30" t="s">
        <v>24</v>
      </c>
      <c r="C328" s="26" t="s">
        <v>30</v>
      </c>
      <c r="D328" s="26" t="s">
        <v>288</v>
      </c>
      <c r="E328" s="31"/>
      <c r="F328" s="124">
        <f>+F329</f>
        <v>440</v>
      </c>
      <c r="G328" s="113">
        <f>+G329</f>
        <v>0</v>
      </c>
      <c r="H328" s="82">
        <f>+H329</f>
        <v>485</v>
      </c>
    </row>
    <row r="329" spans="1:8" s="12" customFormat="1" ht="20.25">
      <c r="A329" s="88" t="s">
        <v>144</v>
      </c>
      <c r="B329" s="30" t="s">
        <v>24</v>
      </c>
      <c r="C329" s="26" t="s">
        <v>30</v>
      </c>
      <c r="D329" s="26" t="s">
        <v>288</v>
      </c>
      <c r="E329" s="31" t="s">
        <v>145</v>
      </c>
      <c r="F329" s="124">
        <v>440</v>
      </c>
      <c r="G329" s="113"/>
      <c r="H329" s="82">
        <v>485</v>
      </c>
    </row>
    <row r="330" spans="1:8" s="12" customFormat="1" ht="20.25">
      <c r="A330" s="61" t="s">
        <v>80</v>
      </c>
      <c r="B330" s="30" t="s">
        <v>24</v>
      </c>
      <c r="C330" s="26" t="s">
        <v>30</v>
      </c>
      <c r="D330" s="26" t="s">
        <v>289</v>
      </c>
      <c r="E330" s="31"/>
      <c r="F330" s="124">
        <f>F331</f>
        <v>100</v>
      </c>
      <c r="G330" s="113">
        <f>G331</f>
        <v>0</v>
      </c>
      <c r="H330" s="82">
        <f>H331</f>
        <v>100</v>
      </c>
    </row>
    <row r="331" spans="1:8" s="12" customFormat="1" ht="20.25">
      <c r="A331" s="88" t="s">
        <v>144</v>
      </c>
      <c r="B331" s="30" t="s">
        <v>24</v>
      </c>
      <c r="C331" s="26" t="s">
        <v>30</v>
      </c>
      <c r="D331" s="26" t="s">
        <v>289</v>
      </c>
      <c r="E331" s="31" t="s">
        <v>145</v>
      </c>
      <c r="F331" s="124">
        <v>100</v>
      </c>
      <c r="G331" s="113"/>
      <c r="H331" s="82">
        <v>100</v>
      </c>
    </row>
    <row r="332" spans="1:8" s="12" customFormat="1" ht="20.25">
      <c r="A332" s="63" t="s">
        <v>329</v>
      </c>
      <c r="B332" s="30" t="s">
        <v>24</v>
      </c>
      <c r="C332" s="26" t="s">
        <v>30</v>
      </c>
      <c r="D332" s="26" t="s">
        <v>290</v>
      </c>
      <c r="E332" s="31"/>
      <c r="F332" s="124">
        <f>+F333</f>
        <v>37497.9</v>
      </c>
      <c r="G332" s="113">
        <f>+G333</f>
        <v>0</v>
      </c>
      <c r="H332" s="82">
        <f>+H333</f>
        <v>39517.9</v>
      </c>
    </row>
    <row r="333" spans="1:8" s="12" customFormat="1" ht="20.25">
      <c r="A333" s="88" t="s">
        <v>144</v>
      </c>
      <c r="B333" s="30" t="s">
        <v>24</v>
      </c>
      <c r="C333" s="26" t="s">
        <v>30</v>
      </c>
      <c r="D333" s="26" t="s">
        <v>290</v>
      </c>
      <c r="E333" s="31" t="s">
        <v>145</v>
      </c>
      <c r="F333" s="124">
        <v>37497.9</v>
      </c>
      <c r="G333" s="113"/>
      <c r="H333" s="82">
        <v>39517.9</v>
      </c>
    </row>
    <row r="334" spans="1:8" s="6" customFormat="1" ht="56.25">
      <c r="A334" s="98" t="s">
        <v>479</v>
      </c>
      <c r="B334" s="30" t="s">
        <v>24</v>
      </c>
      <c r="C334" s="26" t="s">
        <v>30</v>
      </c>
      <c r="D334" s="26" t="s">
        <v>321</v>
      </c>
      <c r="E334" s="31"/>
      <c r="F334" s="124">
        <f>SUM(F335+F337)</f>
        <v>27480.9</v>
      </c>
      <c r="G334" s="113"/>
      <c r="H334" s="82">
        <f>SUM(H335+H337)</f>
        <v>27480.9</v>
      </c>
    </row>
    <row r="335" spans="1:8" s="6" customFormat="1" ht="37.5">
      <c r="A335" s="88" t="s">
        <v>166</v>
      </c>
      <c r="B335" s="30" t="s">
        <v>24</v>
      </c>
      <c r="C335" s="26" t="s">
        <v>30</v>
      </c>
      <c r="D335" s="26" t="s">
        <v>324</v>
      </c>
      <c r="E335" s="31"/>
      <c r="F335" s="124">
        <f>SUM(+F336)</f>
        <v>27180.9</v>
      </c>
      <c r="G335" s="113"/>
      <c r="H335" s="82">
        <f>SUM(+H336)</f>
        <v>27180.9</v>
      </c>
    </row>
    <row r="336" spans="1:8" s="12" customFormat="1" ht="40.5" customHeight="1">
      <c r="A336" s="88" t="s">
        <v>144</v>
      </c>
      <c r="B336" s="30" t="s">
        <v>24</v>
      </c>
      <c r="C336" s="26" t="s">
        <v>30</v>
      </c>
      <c r="D336" s="26" t="s">
        <v>324</v>
      </c>
      <c r="E336" s="31" t="s">
        <v>145</v>
      </c>
      <c r="F336" s="124">
        <v>27180.9</v>
      </c>
      <c r="G336" s="113"/>
      <c r="H336" s="82">
        <v>27180.9</v>
      </c>
    </row>
    <row r="337" spans="1:8" s="36" customFormat="1" ht="37.5">
      <c r="A337" s="63" t="s">
        <v>363</v>
      </c>
      <c r="B337" s="32" t="s">
        <v>24</v>
      </c>
      <c r="C337" s="27" t="s">
        <v>30</v>
      </c>
      <c r="D337" s="26" t="s">
        <v>362</v>
      </c>
      <c r="E337" s="31"/>
      <c r="F337" s="119">
        <f>+F338</f>
        <v>300</v>
      </c>
      <c r="G337" s="108">
        <f>+G338</f>
        <v>0</v>
      </c>
      <c r="H337" s="78">
        <f>+H338</f>
        <v>300</v>
      </c>
    </row>
    <row r="338" spans="1:8" s="36" customFormat="1" ht="20.25">
      <c r="A338" s="88" t="s">
        <v>144</v>
      </c>
      <c r="B338" s="32" t="s">
        <v>24</v>
      </c>
      <c r="C338" s="27" t="s">
        <v>30</v>
      </c>
      <c r="D338" s="26" t="s">
        <v>362</v>
      </c>
      <c r="E338" s="31" t="s">
        <v>145</v>
      </c>
      <c r="F338" s="118">
        <v>300</v>
      </c>
      <c r="G338" s="107"/>
      <c r="H338" s="77">
        <v>300</v>
      </c>
    </row>
    <row r="339" spans="1:8" s="13" customFormat="1" ht="20.25">
      <c r="A339" s="61" t="s">
        <v>398</v>
      </c>
      <c r="B339" s="30" t="s">
        <v>24</v>
      </c>
      <c r="C339" s="26" t="s">
        <v>24</v>
      </c>
      <c r="D339" s="26"/>
      <c r="E339" s="31"/>
      <c r="F339" s="124">
        <f>+F340+F344+F360+F363</f>
        <v>8100</v>
      </c>
      <c r="G339" s="113" t="e">
        <f>+G340+G344+G360+G363+#REF!</f>
        <v>#REF!</v>
      </c>
      <c r="H339" s="82">
        <f>+H340+H344+H360+H363</f>
        <v>8021.4</v>
      </c>
    </row>
    <row r="340" spans="1:8" s="9" customFormat="1" ht="56.25">
      <c r="A340" s="63" t="s">
        <v>472</v>
      </c>
      <c r="B340" s="30" t="s">
        <v>24</v>
      </c>
      <c r="C340" s="26" t="s">
        <v>24</v>
      </c>
      <c r="D340" s="26" t="s">
        <v>224</v>
      </c>
      <c r="E340" s="31"/>
      <c r="F340" s="124">
        <f aca="true" t="shared" si="11" ref="F340:H341">+F341</f>
        <v>2393.1</v>
      </c>
      <c r="G340" s="113" t="e">
        <f t="shared" si="11"/>
        <v>#REF!</v>
      </c>
      <c r="H340" s="82">
        <f t="shared" si="11"/>
        <v>2393.1</v>
      </c>
    </row>
    <row r="341" spans="1:8" s="10" customFormat="1" ht="20.25">
      <c r="A341" s="63" t="s">
        <v>399</v>
      </c>
      <c r="B341" s="30" t="s">
        <v>24</v>
      </c>
      <c r="C341" s="26" t="s">
        <v>24</v>
      </c>
      <c r="D341" s="26" t="s">
        <v>225</v>
      </c>
      <c r="E341" s="31"/>
      <c r="F341" s="124">
        <f t="shared" si="11"/>
        <v>2393.1</v>
      </c>
      <c r="G341" s="113" t="e">
        <f t="shared" si="11"/>
        <v>#REF!</v>
      </c>
      <c r="H341" s="82">
        <f t="shared" si="11"/>
        <v>2393.1</v>
      </c>
    </row>
    <row r="342" spans="1:8" s="5" customFormat="1" ht="37.5">
      <c r="A342" s="61" t="s">
        <v>15</v>
      </c>
      <c r="B342" s="30" t="s">
        <v>24</v>
      </c>
      <c r="C342" s="26" t="s">
        <v>24</v>
      </c>
      <c r="D342" s="26" t="s">
        <v>239</v>
      </c>
      <c r="E342" s="31"/>
      <c r="F342" s="124">
        <f>+F343</f>
        <v>2393.1</v>
      </c>
      <c r="G342" s="113" t="e">
        <f>+#REF!+G343</f>
        <v>#REF!</v>
      </c>
      <c r="H342" s="82">
        <f>+H343</f>
        <v>2393.1</v>
      </c>
    </row>
    <row r="343" spans="1:8" s="12" customFormat="1" ht="20.25">
      <c r="A343" s="88" t="s">
        <v>144</v>
      </c>
      <c r="B343" s="30" t="s">
        <v>24</v>
      </c>
      <c r="C343" s="26" t="s">
        <v>24</v>
      </c>
      <c r="D343" s="26" t="s">
        <v>239</v>
      </c>
      <c r="E343" s="31" t="s">
        <v>145</v>
      </c>
      <c r="F343" s="124">
        <v>2393.1</v>
      </c>
      <c r="G343" s="113"/>
      <c r="H343" s="82">
        <v>2393.1</v>
      </c>
    </row>
    <row r="344" spans="1:8" s="9" customFormat="1" ht="56.25">
      <c r="A344" s="61" t="s">
        <v>481</v>
      </c>
      <c r="B344" s="30" t="s">
        <v>24</v>
      </c>
      <c r="C344" s="26" t="s">
        <v>24</v>
      </c>
      <c r="D344" s="26" t="s">
        <v>317</v>
      </c>
      <c r="E344" s="31"/>
      <c r="F344" s="124">
        <f>+F345+F350+F352+F354+F356</f>
        <v>5546.900000000001</v>
      </c>
      <c r="G344" s="113" t="e">
        <f>+G345+G350+#REF!+G352+G354</f>
        <v>#REF!</v>
      </c>
      <c r="H344" s="82">
        <f>+H345+H350+H352+H354+H356</f>
        <v>5521.900000000001</v>
      </c>
    </row>
    <row r="345" spans="1:8" s="5" customFormat="1" ht="20.25">
      <c r="A345" s="61" t="s">
        <v>81</v>
      </c>
      <c r="B345" s="30" t="s">
        <v>24</v>
      </c>
      <c r="C345" s="26" t="s">
        <v>24</v>
      </c>
      <c r="D345" s="26" t="s">
        <v>299</v>
      </c>
      <c r="E345" s="31"/>
      <c r="F345" s="124">
        <f>+F349+F347+F348+F346</f>
        <v>805.6</v>
      </c>
      <c r="G345" s="113" t="e">
        <f>+G349+#REF!+G347</f>
        <v>#REF!</v>
      </c>
      <c r="H345" s="82">
        <f>+H349+H347+H348+H346</f>
        <v>780.6</v>
      </c>
    </row>
    <row r="346" spans="1:8" s="5" customFormat="1" ht="20.25">
      <c r="A346" s="86" t="s">
        <v>395</v>
      </c>
      <c r="B346" s="30" t="s">
        <v>24</v>
      </c>
      <c r="C346" s="26" t="s">
        <v>24</v>
      </c>
      <c r="D346" s="26" t="s">
        <v>299</v>
      </c>
      <c r="E346" s="31" t="s">
        <v>141</v>
      </c>
      <c r="F346" s="124">
        <v>96</v>
      </c>
      <c r="G346" s="113"/>
      <c r="H346" s="82">
        <v>96</v>
      </c>
    </row>
    <row r="347" spans="1:8" s="5" customFormat="1" ht="37.5">
      <c r="A347" s="86" t="s">
        <v>136</v>
      </c>
      <c r="B347" s="30" t="s">
        <v>24</v>
      </c>
      <c r="C347" s="26" t="s">
        <v>24</v>
      </c>
      <c r="D347" s="26" t="s">
        <v>299</v>
      </c>
      <c r="E347" s="31" t="s">
        <v>135</v>
      </c>
      <c r="F347" s="124">
        <v>62</v>
      </c>
      <c r="G347" s="113"/>
      <c r="H347" s="82">
        <v>62</v>
      </c>
    </row>
    <row r="348" spans="1:8" s="5" customFormat="1" ht="20.25">
      <c r="A348" s="88" t="s">
        <v>167</v>
      </c>
      <c r="B348" s="30" t="s">
        <v>24</v>
      </c>
      <c r="C348" s="26" t="s">
        <v>24</v>
      </c>
      <c r="D348" s="26" t="s">
        <v>299</v>
      </c>
      <c r="E348" s="31" t="s">
        <v>161</v>
      </c>
      <c r="F348" s="124">
        <v>496.8</v>
      </c>
      <c r="G348" s="113"/>
      <c r="H348" s="82">
        <v>471.8</v>
      </c>
    </row>
    <row r="349" spans="1:8" s="12" customFormat="1" ht="20.25">
      <c r="A349" s="87" t="s">
        <v>142</v>
      </c>
      <c r="B349" s="30" t="s">
        <v>24</v>
      </c>
      <c r="C349" s="26" t="s">
        <v>24</v>
      </c>
      <c r="D349" s="26" t="s">
        <v>299</v>
      </c>
      <c r="E349" s="31" t="s">
        <v>143</v>
      </c>
      <c r="F349" s="124">
        <v>150.8</v>
      </c>
      <c r="G349" s="113"/>
      <c r="H349" s="82">
        <v>150.8</v>
      </c>
    </row>
    <row r="350" spans="1:8" s="5" customFormat="1" ht="112.5">
      <c r="A350" s="91" t="s">
        <v>120</v>
      </c>
      <c r="B350" s="30" t="s">
        <v>24</v>
      </c>
      <c r="C350" s="26" t="s">
        <v>24</v>
      </c>
      <c r="D350" s="26" t="s">
        <v>318</v>
      </c>
      <c r="E350" s="31"/>
      <c r="F350" s="124">
        <f>+F351</f>
        <v>20</v>
      </c>
      <c r="G350" s="113">
        <f>+G351</f>
        <v>0</v>
      </c>
      <c r="H350" s="82">
        <f>+H351</f>
        <v>20</v>
      </c>
    </row>
    <row r="351" spans="1:8" s="12" customFormat="1" ht="45" customHeight="1">
      <c r="A351" s="86" t="s">
        <v>136</v>
      </c>
      <c r="B351" s="30" t="s">
        <v>24</v>
      </c>
      <c r="C351" s="26" t="s">
        <v>24</v>
      </c>
      <c r="D351" s="26" t="s">
        <v>318</v>
      </c>
      <c r="E351" s="31" t="s">
        <v>135</v>
      </c>
      <c r="F351" s="124">
        <v>20</v>
      </c>
      <c r="G351" s="113"/>
      <c r="H351" s="82">
        <v>20</v>
      </c>
    </row>
    <row r="352" spans="1:8" s="5" customFormat="1" ht="37.5">
      <c r="A352" s="61" t="s">
        <v>82</v>
      </c>
      <c r="B352" s="30" t="s">
        <v>24</v>
      </c>
      <c r="C352" s="26" t="s">
        <v>24</v>
      </c>
      <c r="D352" s="26" t="s">
        <v>319</v>
      </c>
      <c r="E352" s="31"/>
      <c r="F352" s="124">
        <f>+F353</f>
        <v>50</v>
      </c>
      <c r="G352" s="113">
        <f>+G353</f>
        <v>0</v>
      </c>
      <c r="H352" s="82">
        <f>+H353</f>
        <v>50</v>
      </c>
    </row>
    <row r="353" spans="1:8" s="12" customFormat="1" ht="18.75" customHeight="1">
      <c r="A353" s="88" t="s">
        <v>167</v>
      </c>
      <c r="B353" s="30" t="s">
        <v>24</v>
      </c>
      <c r="C353" s="26" t="s">
        <v>24</v>
      </c>
      <c r="D353" s="26" t="s">
        <v>319</v>
      </c>
      <c r="E353" s="31" t="s">
        <v>161</v>
      </c>
      <c r="F353" s="124">
        <v>50</v>
      </c>
      <c r="G353" s="113"/>
      <c r="H353" s="82">
        <v>50</v>
      </c>
    </row>
    <row r="354" spans="1:8" s="5" customFormat="1" ht="38.25" customHeight="1">
      <c r="A354" s="57" t="s">
        <v>119</v>
      </c>
      <c r="B354" s="30" t="s">
        <v>24</v>
      </c>
      <c r="C354" s="26" t="s">
        <v>24</v>
      </c>
      <c r="D354" s="26" t="s">
        <v>320</v>
      </c>
      <c r="E354" s="31"/>
      <c r="F354" s="124">
        <f>SUM(F355)</f>
        <v>4621.3</v>
      </c>
      <c r="G354" s="113" t="e">
        <f>+#REF!+G355</f>
        <v>#REF!</v>
      </c>
      <c r="H354" s="82">
        <f>H355</f>
        <v>4621.3</v>
      </c>
    </row>
    <row r="355" spans="1:8" s="12" customFormat="1" ht="20.25">
      <c r="A355" s="88" t="s">
        <v>334</v>
      </c>
      <c r="B355" s="30" t="s">
        <v>24</v>
      </c>
      <c r="C355" s="26" t="s">
        <v>24</v>
      </c>
      <c r="D355" s="26" t="s">
        <v>320</v>
      </c>
      <c r="E355" s="31" t="s">
        <v>145</v>
      </c>
      <c r="F355" s="124">
        <v>4621.3</v>
      </c>
      <c r="G355" s="113"/>
      <c r="H355" s="82">
        <v>4621.3</v>
      </c>
    </row>
    <row r="356" spans="1:8" s="6" customFormat="1" ht="20.25">
      <c r="A356" s="87" t="s">
        <v>50</v>
      </c>
      <c r="B356" s="32" t="s">
        <v>24</v>
      </c>
      <c r="C356" s="27" t="s">
        <v>24</v>
      </c>
      <c r="D356" s="27" t="s">
        <v>431</v>
      </c>
      <c r="E356" s="33"/>
      <c r="F356" s="119">
        <f>+F357</f>
        <v>50</v>
      </c>
      <c r="G356" s="108">
        <f>+G357</f>
        <v>0</v>
      </c>
      <c r="H356" s="78">
        <f>+H357</f>
        <v>50</v>
      </c>
    </row>
    <row r="357" spans="1:8" s="6" customFormat="1" ht="37.5">
      <c r="A357" s="63" t="s">
        <v>99</v>
      </c>
      <c r="B357" s="30" t="s">
        <v>24</v>
      </c>
      <c r="C357" s="26" t="s">
        <v>24</v>
      </c>
      <c r="D357" s="26" t="s">
        <v>432</v>
      </c>
      <c r="E357" s="31"/>
      <c r="F357" s="118">
        <f>+F358</f>
        <v>50</v>
      </c>
      <c r="G357" s="107">
        <f>+G358+G360+G364+G362</f>
        <v>0</v>
      </c>
      <c r="H357" s="77">
        <f>+H358</f>
        <v>50</v>
      </c>
    </row>
    <row r="358" spans="1:8" s="12" customFormat="1" ht="47.25" customHeight="1">
      <c r="A358" s="87" t="s">
        <v>434</v>
      </c>
      <c r="B358" s="32" t="s">
        <v>24</v>
      </c>
      <c r="C358" s="27" t="s">
        <v>24</v>
      </c>
      <c r="D358" s="27" t="s">
        <v>433</v>
      </c>
      <c r="E358" s="33"/>
      <c r="F358" s="118">
        <f>+F359</f>
        <v>50</v>
      </c>
      <c r="G358" s="107">
        <f>+G360</f>
        <v>0</v>
      </c>
      <c r="H358" s="77">
        <f>+H359</f>
        <v>50</v>
      </c>
    </row>
    <row r="359" spans="1:8" s="9" customFormat="1" ht="20.25">
      <c r="A359" s="88" t="s">
        <v>144</v>
      </c>
      <c r="B359" s="32" t="s">
        <v>24</v>
      </c>
      <c r="C359" s="27" t="s">
        <v>24</v>
      </c>
      <c r="D359" s="27" t="s">
        <v>433</v>
      </c>
      <c r="E359" s="33" t="s">
        <v>145</v>
      </c>
      <c r="F359" s="118">
        <v>50</v>
      </c>
      <c r="G359" s="107"/>
      <c r="H359" s="77">
        <v>50</v>
      </c>
    </row>
    <row r="360" spans="1:8" s="6" customFormat="1" ht="56.25">
      <c r="A360" s="87" t="s">
        <v>475</v>
      </c>
      <c r="B360" s="32" t="s">
        <v>24</v>
      </c>
      <c r="C360" s="27" t="s">
        <v>24</v>
      </c>
      <c r="D360" s="49" t="s">
        <v>263</v>
      </c>
      <c r="E360" s="33"/>
      <c r="F360" s="124">
        <f aca="true" t="shared" si="12" ref="F360:H361">F361</f>
        <v>25</v>
      </c>
      <c r="G360" s="113">
        <f t="shared" si="12"/>
        <v>0</v>
      </c>
      <c r="H360" s="82">
        <f t="shared" si="12"/>
        <v>25</v>
      </c>
    </row>
    <row r="361" spans="1:8" s="5" customFormat="1" ht="37.5">
      <c r="A361" s="63" t="s">
        <v>118</v>
      </c>
      <c r="B361" s="32" t="s">
        <v>24</v>
      </c>
      <c r="C361" s="27" t="s">
        <v>24</v>
      </c>
      <c r="D361" s="27" t="s">
        <v>281</v>
      </c>
      <c r="E361" s="33"/>
      <c r="F361" s="124">
        <f t="shared" si="12"/>
        <v>25</v>
      </c>
      <c r="G361" s="113">
        <f t="shared" si="12"/>
        <v>0</v>
      </c>
      <c r="H361" s="82">
        <f t="shared" si="12"/>
        <v>25</v>
      </c>
    </row>
    <row r="362" spans="1:8" s="12" customFormat="1" ht="20.25">
      <c r="A362" s="88" t="s">
        <v>144</v>
      </c>
      <c r="B362" s="32" t="s">
        <v>24</v>
      </c>
      <c r="C362" s="27" t="s">
        <v>24</v>
      </c>
      <c r="D362" s="27" t="s">
        <v>281</v>
      </c>
      <c r="E362" s="33" t="s">
        <v>145</v>
      </c>
      <c r="F362" s="124">
        <v>25</v>
      </c>
      <c r="G362" s="113"/>
      <c r="H362" s="82">
        <v>25</v>
      </c>
    </row>
    <row r="363" spans="1:8" s="9" customFormat="1" ht="75">
      <c r="A363" s="61" t="s">
        <v>132</v>
      </c>
      <c r="B363" s="30" t="s">
        <v>24</v>
      </c>
      <c r="C363" s="26" t="s">
        <v>24</v>
      </c>
      <c r="D363" s="26" t="s">
        <v>248</v>
      </c>
      <c r="E363" s="31"/>
      <c r="F363" s="124">
        <f>+F364+F369</f>
        <v>135</v>
      </c>
      <c r="G363" s="113">
        <f>+G364+G369</f>
        <v>0</v>
      </c>
      <c r="H363" s="82">
        <f>+H364+H369</f>
        <v>81.4</v>
      </c>
    </row>
    <row r="364" spans="1:8" s="10" customFormat="1" ht="20.25">
      <c r="A364" s="63" t="s">
        <v>83</v>
      </c>
      <c r="B364" s="30" t="s">
        <v>24</v>
      </c>
      <c r="C364" s="26" t="s">
        <v>24</v>
      </c>
      <c r="D364" s="26" t="s">
        <v>249</v>
      </c>
      <c r="E364" s="31"/>
      <c r="F364" s="124">
        <f>+F365+F367</f>
        <v>35</v>
      </c>
      <c r="G364" s="113">
        <f>+G365+G367</f>
        <v>0</v>
      </c>
      <c r="H364" s="82">
        <f>+H365+H367</f>
        <v>35</v>
      </c>
    </row>
    <row r="365" spans="1:8" s="5" customFormat="1" ht="37.5">
      <c r="A365" s="61" t="s">
        <v>125</v>
      </c>
      <c r="B365" s="30" t="s">
        <v>24</v>
      </c>
      <c r="C365" s="26" t="s">
        <v>24</v>
      </c>
      <c r="D365" s="26" t="s">
        <v>256</v>
      </c>
      <c r="E365" s="31"/>
      <c r="F365" s="124">
        <f>+F366</f>
        <v>25</v>
      </c>
      <c r="G365" s="113">
        <f>+G366</f>
        <v>0</v>
      </c>
      <c r="H365" s="82">
        <f>+H366</f>
        <v>25</v>
      </c>
    </row>
    <row r="366" spans="1:8" s="12" customFormat="1" ht="37.5">
      <c r="A366" s="86" t="s">
        <v>136</v>
      </c>
      <c r="B366" s="30" t="s">
        <v>24</v>
      </c>
      <c r="C366" s="26" t="s">
        <v>24</v>
      </c>
      <c r="D366" s="26" t="s">
        <v>256</v>
      </c>
      <c r="E366" s="31" t="s">
        <v>135</v>
      </c>
      <c r="F366" s="124">
        <v>25</v>
      </c>
      <c r="G366" s="113"/>
      <c r="H366" s="82">
        <v>25</v>
      </c>
    </row>
    <row r="367" spans="1:8" s="5" customFormat="1" ht="37.5">
      <c r="A367" s="61" t="s">
        <v>107</v>
      </c>
      <c r="B367" s="32" t="s">
        <v>24</v>
      </c>
      <c r="C367" s="27" t="s">
        <v>24</v>
      </c>
      <c r="D367" s="26" t="s">
        <v>253</v>
      </c>
      <c r="E367" s="33"/>
      <c r="F367" s="124">
        <f>+F368</f>
        <v>10</v>
      </c>
      <c r="G367" s="113">
        <f>+G368</f>
        <v>0</v>
      </c>
      <c r="H367" s="82">
        <f>+H368</f>
        <v>10</v>
      </c>
    </row>
    <row r="368" spans="1:8" s="12" customFormat="1" ht="37.5">
      <c r="A368" s="86" t="s">
        <v>136</v>
      </c>
      <c r="B368" s="32" t="s">
        <v>24</v>
      </c>
      <c r="C368" s="27" t="s">
        <v>24</v>
      </c>
      <c r="D368" s="27" t="s">
        <v>253</v>
      </c>
      <c r="E368" s="33" t="s">
        <v>135</v>
      </c>
      <c r="F368" s="124">
        <v>10</v>
      </c>
      <c r="G368" s="113"/>
      <c r="H368" s="82">
        <v>10</v>
      </c>
    </row>
    <row r="369" spans="1:8" s="10" customFormat="1" ht="56.25">
      <c r="A369" s="63" t="s">
        <v>126</v>
      </c>
      <c r="B369" s="30" t="s">
        <v>24</v>
      </c>
      <c r="C369" s="26" t="s">
        <v>24</v>
      </c>
      <c r="D369" s="26" t="s">
        <v>257</v>
      </c>
      <c r="E369" s="31"/>
      <c r="F369" s="124">
        <f>+F370+F374</f>
        <v>100</v>
      </c>
      <c r="G369" s="113">
        <f>+G370+G374</f>
        <v>0</v>
      </c>
      <c r="H369" s="82">
        <f>+H370+H374</f>
        <v>46.4</v>
      </c>
    </row>
    <row r="370" spans="1:8" s="5" customFormat="1" ht="56.25">
      <c r="A370" s="61" t="s">
        <v>131</v>
      </c>
      <c r="B370" s="30" t="s">
        <v>24</v>
      </c>
      <c r="C370" s="26" t="s">
        <v>24</v>
      </c>
      <c r="D370" s="26" t="s">
        <v>258</v>
      </c>
      <c r="E370" s="31"/>
      <c r="F370" s="124">
        <f>+F371+F372+F373</f>
        <v>95</v>
      </c>
      <c r="G370" s="113">
        <f>+G371+G372+G373</f>
        <v>0</v>
      </c>
      <c r="H370" s="82">
        <f>+H371+H372+H373</f>
        <v>35</v>
      </c>
    </row>
    <row r="371" spans="1:8" s="12" customFormat="1" ht="37.5">
      <c r="A371" s="86" t="s">
        <v>136</v>
      </c>
      <c r="B371" s="30" t="s">
        <v>24</v>
      </c>
      <c r="C371" s="26" t="s">
        <v>24</v>
      </c>
      <c r="D371" s="26" t="s">
        <v>258</v>
      </c>
      <c r="E371" s="31" t="s">
        <v>135</v>
      </c>
      <c r="F371" s="124">
        <v>0</v>
      </c>
      <c r="G371" s="113"/>
      <c r="H371" s="82">
        <v>0</v>
      </c>
    </row>
    <row r="372" spans="1:8" s="12" customFormat="1" ht="21" customHeight="1">
      <c r="A372" s="86" t="s">
        <v>167</v>
      </c>
      <c r="B372" s="30" t="s">
        <v>24</v>
      </c>
      <c r="C372" s="26" t="s">
        <v>24</v>
      </c>
      <c r="D372" s="26" t="s">
        <v>258</v>
      </c>
      <c r="E372" s="31" t="s">
        <v>161</v>
      </c>
      <c r="F372" s="124">
        <v>75</v>
      </c>
      <c r="G372" s="113"/>
      <c r="H372" s="82">
        <v>0</v>
      </c>
    </row>
    <row r="373" spans="1:8" s="12" customFormat="1" ht="22.5" customHeight="1">
      <c r="A373" s="88" t="s">
        <v>144</v>
      </c>
      <c r="B373" s="30" t="s">
        <v>24</v>
      </c>
      <c r="C373" s="26" t="s">
        <v>24</v>
      </c>
      <c r="D373" s="26" t="s">
        <v>258</v>
      </c>
      <c r="E373" s="31" t="s">
        <v>145</v>
      </c>
      <c r="F373" s="124">
        <v>20</v>
      </c>
      <c r="G373" s="113"/>
      <c r="H373" s="82">
        <v>35</v>
      </c>
    </row>
    <row r="374" spans="1:8" s="5" customFormat="1" ht="56.25">
      <c r="A374" s="61" t="s">
        <v>122</v>
      </c>
      <c r="B374" s="30" t="s">
        <v>24</v>
      </c>
      <c r="C374" s="26" t="s">
        <v>24</v>
      </c>
      <c r="D374" s="26" t="s">
        <v>259</v>
      </c>
      <c r="E374" s="31"/>
      <c r="F374" s="124">
        <f>+F376+F375</f>
        <v>5</v>
      </c>
      <c r="G374" s="113">
        <f>+G376+G375</f>
        <v>0</v>
      </c>
      <c r="H374" s="82">
        <f>+H376+H375</f>
        <v>11.4</v>
      </c>
    </row>
    <row r="375" spans="1:8" s="12" customFormat="1" ht="37.5">
      <c r="A375" s="86" t="s">
        <v>136</v>
      </c>
      <c r="B375" s="30" t="s">
        <v>24</v>
      </c>
      <c r="C375" s="26" t="s">
        <v>24</v>
      </c>
      <c r="D375" s="26" t="s">
        <v>259</v>
      </c>
      <c r="E375" s="31" t="s">
        <v>135</v>
      </c>
      <c r="F375" s="124">
        <v>0</v>
      </c>
      <c r="G375" s="113"/>
      <c r="H375" s="82">
        <v>6.4</v>
      </c>
    </row>
    <row r="376" spans="1:8" s="12" customFormat="1" ht="20.25">
      <c r="A376" s="88" t="s">
        <v>144</v>
      </c>
      <c r="B376" s="30" t="s">
        <v>24</v>
      </c>
      <c r="C376" s="26" t="s">
        <v>24</v>
      </c>
      <c r="D376" s="26" t="s">
        <v>259</v>
      </c>
      <c r="E376" s="31" t="s">
        <v>145</v>
      </c>
      <c r="F376" s="124">
        <v>5</v>
      </c>
      <c r="G376" s="113"/>
      <c r="H376" s="82">
        <v>5</v>
      </c>
    </row>
    <row r="377" spans="1:8" s="10" customFormat="1" ht="20.25">
      <c r="A377" s="61" t="s">
        <v>6</v>
      </c>
      <c r="B377" s="30" t="s">
        <v>24</v>
      </c>
      <c r="C377" s="26" t="s">
        <v>35</v>
      </c>
      <c r="D377" s="26"/>
      <c r="E377" s="31"/>
      <c r="F377" s="124">
        <f>+F378+F391+F398+F395</f>
        <v>44294.7</v>
      </c>
      <c r="G377" s="113" t="e">
        <f>+G378+G391+#REF!+G398+G395</f>
        <v>#REF!</v>
      </c>
      <c r="H377" s="124">
        <f>+H378+H391+H398+H395</f>
        <v>44224</v>
      </c>
    </row>
    <row r="378" spans="1:8" s="9" customFormat="1" ht="56.25">
      <c r="A378" s="63" t="s">
        <v>472</v>
      </c>
      <c r="B378" s="30" t="s">
        <v>24</v>
      </c>
      <c r="C378" s="26" t="s">
        <v>35</v>
      </c>
      <c r="D378" s="26" t="s">
        <v>224</v>
      </c>
      <c r="E378" s="31"/>
      <c r="F378" s="124">
        <f>+F379</f>
        <v>44134</v>
      </c>
      <c r="G378" s="113" t="e">
        <f>+G379</f>
        <v>#REF!</v>
      </c>
      <c r="H378" s="82">
        <f>+H379</f>
        <v>44134</v>
      </c>
    </row>
    <row r="379" spans="1:8" s="10" customFormat="1" ht="20.25">
      <c r="A379" s="61" t="s">
        <v>6</v>
      </c>
      <c r="B379" s="30" t="s">
        <v>24</v>
      </c>
      <c r="C379" s="26" t="s">
        <v>35</v>
      </c>
      <c r="D379" s="26" t="s">
        <v>245</v>
      </c>
      <c r="E379" s="31"/>
      <c r="F379" s="124">
        <f>+F380+F384+F388</f>
        <v>44134</v>
      </c>
      <c r="G379" s="113" t="e">
        <f>+#REF!+G380+#REF!+G384</f>
        <v>#REF!</v>
      </c>
      <c r="H379" s="124">
        <f>+H380+H384+H388</f>
        <v>44134</v>
      </c>
    </row>
    <row r="380" spans="1:8" s="5" customFormat="1" ht="20.25">
      <c r="A380" s="87" t="s">
        <v>51</v>
      </c>
      <c r="B380" s="30" t="s">
        <v>24</v>
      </c>
      <c r="C380" s="26" t="s">
        <v>35</v>
      </c>
      <c r="D380" s="26" t="s">
        <v>246</v>
      </c>
      <c r="E380" s="31"/>
      <c r="F380" s="124">
        <f>+F381+F382+F383</f>
        <v>918.4</v>
      </c>
      <c r="G380" s="113">
        <f>+G381+G382+G383</f>
        <v>0</v>
      </c>
      <c r="H380" s="82">
        <f>+H381+H382+H383</f>
        <v>918.4</v>
      </c>
    </row>
    <row r="381" spans="1:8" s="12" customFormat="1" ht="37.5">
      <c r="A381" s="86" t="s">
        <v>133</v>
      </c>
      <c r="B381" s="30" t="s">
        <v>24</v>
      </c>
      <c r="C381" s="26" t="s">
        <v>35</v>
      </c>
      <c r="D381" s="26" t="s">
        <v>246</v>
      </c>
      <c r="E381" s="31" t="s">
        <v>134</v>
      </c>
      <c r="F381" s="124">
        <v>150</v>
      </c>
      <c r="G381" s="113"/>
      <c r="H381" s="82">
        <v>150</v>
      </c>
    </row>
    <row r="382" spans="1:8" s="12" customFormat="1" ht="37.5">
      <c r="A382" s="86" t="s">
        <v>136</v>
      </c>
      <c r="B382" s="30" t="s">
        <v>24</v>
      </c>
      <c r="C382" s="26" t="s">
        <v>35</v>
      </c>
      <c r="D382" s="26" t="s">
        <v>246</v>
      </c>
      <c r="E382" s="31" t="s">
        <v>135</v>
      </c>
      <c r="F382" s="124">
        <v>115</v>
      </c>
      <c r="G382" s="113"/>
      <c r="H382" s="82">
        <v>115</v>
      </c>
    </row>
    <row r="383" spans="1:8" s="12" customFormat="1" ht="20.25">
      <c r="A383" s="88" t="s">
        <v>144</v>
      </c>
      <c r="B383" s="30" t="s">
        <v>24</v>
      </c>
      <c r="C383" s="26" t="s">
        <v>35</v>
      </c>
      <c r="D383" s="26" t="s">
        <v>246</v>
      </c>
      <c r="E383" s="31" t="s">
        <v>145</v>
      </c>
      <c r="F383" s="124">
        <v>653.4</v>
      </c>
      <c r="G383" s="113"/>
      <c r="H383" s="82">
        <v>653.4</v>
      </c>
    </row>
    <row r="384" spans="1:8" s="5" customFormat="1" ht="20.25">
      <c r="A384" s="61" t="s">
        <v>52</v>
      </c>
      <c r="B384" s="30" t="s">
        <v>24</v>
      </c>
      <c r="C384" s="26" t="s">
        <v>35</v>
      </c>
      <c r="D384" s="26" t="s">
        <v>247</v>
      </c>
      <c r="E384" s="31"/>
      <c r="F384" s="124">
        <f>+F385+F386+F387</f>
        <v>37365.8</v>
      </c>
      <c r="G384" s="113">
        <f>+G385+G386+G387</f>
        <v>0</v>
      </c>
      <c r="H384" s="82">
        <f>+H385+H386+H387</f>
        <v>37365.8</v>
      </c>
    </row>
    <row r="385" spans="1:8" s="12" customFormat="1" ht="20.25">
      <c r="A385" s="86" t="s">
        <v>395</v>
      </c>
      <c r="B385" s="30" t="s">
        <v>24</v>
      </c>
      <c r="C385" s="26" t="s">
        <v>35</v>
      </c>
      <c r="D385" s="26" t="s">
        <v>247</v>
      </c>
      <c r="E385" s="31" t="s">
        <v>141</v>
      </c>
      <c r="F385" s="124">
        <v>34347</v>
      </c>
      <c r="G385" s="113"/>
      <c r="H385" s="82">
        <v>34347</v>
      </c>
    </row>
    <row r="386" spans="1:8" s="12" customFormat="1" ht="37.5">
      <c r="A386" s="86" t="s">
        <v>136</v>
      </c>
      <c r="B386" s="30" t="s">
        <v>24</v>
      </c>
      <c r="C386" s="26" t="s">
        <v>35</v>
      </c>
      <c r="D386" s="26" t="s">
        <v>247</v>
      </c>
      <c r="E386" s="31" t="s">
        <v>135</v>
      </c>
      <c r="F386" s="124">
        <v>2970.9</v>
      </c>
      <c r="G386" s="113"/>
      <c r="H386" s="82">
        <v>2970.9</v>
      </c>
    </row>
    <row r="387" spans="1:8" s="12" customFormat="1" ht="20.25">
      <c r="A387" s="86" t="s">
        <v>137</v>
      </c>
      <c r="B387" s="30" t="s">
        <v>24</v>
      </c>
      <c r="C387" s="26" t="s">
        <v>35</v>
      </c>
      <c r="D387" s="26" t="s">
        <v>247</v>
      </c>
      <c r="E387" s="31" t="s">
        <v>138</v>
      </c>
      <c r="F387" s="124">
        <v>47.9</v>
      </c>
      <c r="G387" s="113"/>
      <c r="H387" s="82">
        <v>47.9</v>
      </c>
    </row>
    <row r="388" spans="1:8" s="7" customFormat="1" ht="20.25">
      <c r="A388" s="61" t="s">
        <v>465</v>
      </c>
      <c r="B388" s="30" t="s">
        <v>24</v>
      </c>
      <c r="C388" s="26" t="s">
        <v>35</v>
      </c>
      <c r="D388" s="26" t="s">
        <v>464</v>
      </c>
      <c r="E388" s="31"/>
      <c r="F388" s="124">
        <f>+F389+F390</f>
        <v>5849.799999999999</v>
      </c>
      <c r="G388" s="113" t="e">
        <f>+G389+G390+#REF!</f>
        <v>#REF!</v>
      </c>
      <c r="H388" s="82">
        <f>+H389+H390</f>
        <v>5849.799999999999</v>
      </c>
    </row>
    <row r="389" spans="1:8" s="12" customFormat="1" ht="37.5">
      <c r="A389" s="86" t="s">
        <v>133</v>
      </c>
      <c r="B389" s="30" t="s">
        <v>24</v>
      </c>
      <c r="C389" s="26" t="s">
        <v>35</v>
      </c>
      <c r="D389" s="26" t="s">
        <v>464</v>
      </c>
      <c r="E389" s="31" t="s">
        <v>134</v>
      </c>
      <c r="F389" s="124">
        <v>5448.9</v>
      </c>
      <c r="G389" s="113"/>
      <c r="H389" s="82">
        <v>5448.9</v>
      </c>
    </row>
    <row r="390" spans="1:8" s="12" customFormat="1" ht="37.5">
      <c r="A390" s="86" t="s">
        <v>136</v>
      </c>
      <c r="B390" s="30" t="s">
        <v>24</v>
      </c>
      <c r="C390" s="26" t="s">
        <v>35</v>
      </c>
      <c r="D390" s="26" t="s">
        <v>464</v>
      </c>
      <c r="E390" s="31" t="s">
        <v>135</v>
      </c>
      <c r="F390" s="124">
        <v>400.9</v>
      </c>
      <c r="G390" s="113"/>
      <c r="H390" s="82">
        <v>400.9</v>
      </c>
    </row>
    <row r="391" spans="1:8" s="9" customFormat="1" ht="75">
      <c r="A391" s="61" t="s">
        <v>132</v>
      </c>
      <c r="B391" s="30" t="s">
        <v>24</v>
      </c>
      <c r="C391" s="26" t="s">
        <v>35</v>
      </c>
      <c r="D391" s="26" t="s">
        <v>248</v>
      </c>
      <c r="E391" s="31"/>
      <c r="F391" s="124">
        <f aca="true" t="shared" si="13" ref="F391:H393">+F392</f>
        <v>10</v>
      </c>
      <c r="G391" s="113">
        <f t="shared" si="13"/>
        <v>0</v>
      </c>
      <c r="H391" s="82">
        <f t="shared" si="13"/>
        <v>10</v>
      </c>
    </row>
    <row r="392" spans="1:8" s="10" customFormat="1" ht="20.25">
      <c r="A392" s="63" t="s">
        <v>83</v>
      </c>
      <c r="B392" s="30" t="s">
        <v>24</v>
      </c>
      <c r="C392" s="26" t="s">
        <v>35</v>
      </c>
      <c r="D392" s="26" t="s">
        <v>249</v>
      </c>
      <c r="E392" s="31"/>
      <c r="F392" s="124">
        <f t="shared" si="13"/>
        <v>10</v>
      </c>
      <c r="G392" s="113">
        <f t="shared" si="13"/>
        <v>0</v>
      </c>
      <c r="H392" s="82">
        <f t="shared" si="13"/>
        <v>10</v>
      </c>
    </row>
    <row r="393" spans="1:8" s="5" customFormat="1" ht="37.5">
      <c r="A393" s="61" t="s">
        <v>125</v>
      </c>
      <c r="B393" s="30" t="s">
        <v>24</v>
      </c>
      <c r="C393" s="26" t="s">
        <v>35</v>
      </c>
      <c r="D393" s="26" t="s">
        <v>256</v>
      </c>
      <c r="E393" s="31"/>
      <c r="F393" s="124">
        <f t="shared" si="13"/>
        <v>10</v>
      </c>
      <c r="G393" s="113">
        <f t="shared" si="13"/>
        <v>0</v>
      </c>
      <c r="H393" s="82">
        <f t="shared" si="13"/>
        <v>10</v>
      </c>
    </row>
    <row r="394" spans="1:8" s="12" customFormat="1" ht="37.5">
      <c r="A394" s="86" t="s">
        <v>136</v>
      </c>
      <c r="B394" s="30" t="s">
        <v>24</v>
      </c>
      <c r="C394" s="26" t="s">
        <v>35</v>
      </c>
      <c r="D394" s="26" t="s">
        <v>256</v>
      </c>
      <c r="E394" s="31" t="s">
        <v>135</v>
      </c>
      <c r="F394" s="124">
        <v>10</v>
      </c>
      <c r="G394" s="113"/>
      <c r="H394" s="82">
        <v>10</v>
      </c>
    </row>
    <row r="395" spans="1:8" s="9" customFormat="1" ht="56.25">
      <c r="A395" s="61" t="s">
        <v>345</v>
      </c>
      <c r="B395" s="30" t="s">
        <v>24</v>
      </c>
      <c r="C395" s="26" t="s">
        <v>35</v>
      </c>
      <c r="D395" s="26" t="s">
        <v>193</v>
      </c>
      <c r="E395" s="31"/>
      <c r="F395" s="118">
        <f>SUM(F396)</f>
        <v>70.7</v>
      </c>
      <c r="G395" s="107">
        <f>SUM(G396)</f>
        <v>0</v>
      </c>
      <c r="H395" s="77">
        <f>SUM(H396)</f>
        <v>0</v>
      </c>
    </row>
    <row r="396" spans="1:8" s="5" customFormat="1" ht="75">
      <c r="A396" s="61" t="s">
        <v>129</v>
      </c>
      <c r="B396" s="30" t="s">
        <v>24</v>
      </c>
      <c r="C396" s="26" t="s">
        <v>35</v>
      </c>
      <c r="D396" s="26" t="s">
        <v>195</v>
      </c>
      <c r="E396" s="31"/>
      <c r="F396" s="118">
        <f>+F397</f>
        <v>70.7</v>
      </c>
      <c r="G396" s="107">
        <f>+G397</f>
        <v>0</v>
      </c>
      <c r="H396" s="77">
        <f>+H397</f>
        <v>0</v>
      </c>
    </row>
    <row r="397" spans="1:8" s="12" customFormat="1" ht="37.5">
      <c r="A397" s="86" t="s">
        <v>136</v>
      </c>
      <c r="B397" s="30" t="s">
        <v>24</v>
      </c>
      <c r="C397" s="26" t="s">
        <v>35</v>
      </c>
      <c r="D397" s="26" t="s">
        <v>195</v>
      </c>
      <c r="E397" s="31" t="s">
        <v>135</v>
      </c>
      <c r="F397" s="118">
        <v>70.7</v>
      </c>
      <c r="G397" s="107"/>
      <c r="H397" s="77">
        <v>0</v>
      </c>
    </row>
    <row r="398" spans="1:8" s="9" customFormat="1" ht="37.5">
      <c r="A398" s="89" t="s">
        <v>238</v>
      </c>
      <c r="B398" s="30" t="s">
        <v>24</v>
      </c>
      <c r="C398" s="26" t="s">
        <v>35</v>
      </c>
      <c r="D398" s="26" t="s">
        <v>234</v>
      </c>
      <c r="E398" s="31"/>
      <c r="F398" s="124">
        <f aca="true" t="shared" si="14" ref="F398:H401">+F399</f>
        <v>80</v>
      </c>
      <c r="G398" s="113">
        <f t="shared" si="14"/>
        <v>0</v>
      </c>
      <c r="H398" s="82">
        <f t="shared" si="14"/>
        <v>80</v>
      </c>
    </row>
    <row r="399" spans="1:8" s="10" customFormat="1" ht="20.25">
      <c r="A399" s="89" t="s">
        <v>61</v>
      </c>
      <c r="B399" s="30" t="s">
        <v>24</v>
      </c>
      <c r="C399" s="26" t="s">
        <v>35</v>
      </c>
      <c r="D399" s="26" t="s">
        <v>240</v>
      </c>
      <c r="E399" s="31"/>
      <c r="F399" s="124">
        <f t="shared" si="14"/>
        <v>80</v>
      </c>
      <c r="G399" s="113">
        <f t="shared" si="14"/>
        <v>0</v>
      </c>
      <c r="H399" s="82">
        <f t="shared" si="14"/>
        <v>80</v>
      </c>
    </row>
    <row r="400" spans="1:8" s="10" customFormat="1" ht="56.25">
      <c r="A400" s="89" t="s">
        <v>243</v>
      </c>
      <c r="B400" s="30" t="s">
        <v>24</v>
      </c>
      <c r="C400" s="26" t="s">
        <v>35</v>
      </c>
      <c r="D400" s="26" t="s">
        <v>241</v>
      </c>
      <c r="E400" s="31"/>
      <c r="F400" s="124">
        <f t="shared" si="14"/>
        <v>80</v>
      </c>
      <c r="G400" s="113">
        <f t="shared" si="14"/>
        <v>0</v>
      </c>
      <c r="H400" s="82">
        <f t="shared" si="14"/>
        <v>80</v>
      </c>
    </row>
    <row r="401" spans="1:8" s="5" customFormat="1" ht="93.75">
      <c r="A401" s="89" t="s">
        <v>244</v>
      </c>
      <c r="B401" s="30" t="s">
        <v>24</v>
      </c>
      <c r="C401" s="26" t="s">
        <v>35</v>
      </c>
      <c r="D401" s="26" t="s">
        <v>242</v>
      </c>
      <c r="E401" s="31"/>
      <c r="F401" s="124">
        <f t="shared" si="14"/>
        <v>80</v>
      </c>
      <c r="G401" s="113">
        <f t="shared" si="14"/>
        <v>0</v>
      </c>
      <c r="H401" s="82">
        <f t="shared" si="14"/>
        <v>80</v>
      </c>
    </row>
    <row r="402" spans="1:8" s="12" customFormat="1" ht="37.5">
      <c r="A402" s="86" t="s">
        <v>133</v>
      </c>
      <c r="B402" s="30" t="s">
        <v>24</v>
      </c>
      <c r="C402" s="26" t="s">
        <v>35</v>
      </c>
      <c r="D402" s="26" t="s">
        <v>242</v>
      </c>
      <c r="E402" s="31" t="s">
        <v>134</v>
      </c>
      <c r="F402" s="124">
        <v>80</v>
      </c>
      <c r="G402" s="113"/>
      <c r="H402" s="82">
        <v>80</v>
      </c>
    </row>
    <row r="403" spans="1:8" s="14" customFormat="1" ht="20.25">
      <c r="A403" s="102" t="s">
        <v>123</v>
      </c>
      <c r="B403" s="73" t="s">
        <v>25</v>
      </c>
      <c r="C403" s="74" t="s">
        <v>21</v>
      </c>
      <c r="D403" s="74"/>
      <c r="E403" s="75"/>
      <c r="F403" s="125">
        <f>+F404+F430</f>
        <v>77694.7</v>
      </c>
      <c r="G403" s="114" t="e">
        <f>+G404+G430</f>
        <v>#REF!</v>
      </c>
      <c r="H403" s="83">
        <f>+H404+H430</f>
        <v>79705.1</v>
      </c>
    </row>
    <row r="404" spans="1:8" s="10" customFormat="1" ht="20.25">
      <c r="A404" s="87" t="s">
        <v>14</v>
      </c>
      <c r="B404" s="32" t="s">
        <v>25</v>
      </c>
      <c r="C404" s="27" t="s">
        <v>20</v>
      </c>
      <c r="D404" s="27"/>
      <c r="E404" s="33"/>
      <c r="F404" s="119">
        <f>+F405+F428</f>
        <v>62407.4</v>
      </c>
      <c r="G404" s="108" t="e">
        <f>+G405+G428+#REF!</f>
        <v>#REF!</v>
      </c>
      <c r="H404" s="78">
        <f>+H405+H428</f>
        <v>64417.8</v>
      </c>
    </row>
    <row r="405" spans="1:8" s="9" customFormat="1" ht="56.25">
      <c r="A405" s="61" t="s">
        <v>480</v>
      </c>
      <c r="B405" s="32" t="s">
        <v>25</v>
      </c>
      <c r="C405" s="27" t="s">
        <v>20</v>
      </c>
      <c r="D405" s="49" t="s">
        <v>286</v>
      </c>
      <c r="E405" s="33"/>
      <c r="F405" s="119">
        <f>+F406+F418+F421</f>
        <v>62382.4</v>
      </c>
      <c r="G405" s="108" t="e">
        <f>+G406+G418</f>
        <v>#REF!</v>
      </c>
      <c r="H405" s="78">
        <f>+H406+H418+H421</f>
        <v>64392.8</v>
      </c>
    </row>
    <row r="406" spans="1:8" s="10" customFormat="1" ht="56.25">
      <c r="A406" s="63" t="s">
        <v>483</v>
      </c>
      <c r="B406" s="32" t="s">
        <v>25</v>
      </c>
      <c r="C406" s="27" t="s">
        <v>20</v>
      </c>
      <c r="D406" s="26" t="s">
        <v>307</v>
      </c>
      <c r="E406" s="33"/>
      <c r="F406" s="119">
        <f>F407+F409+F414+F411</f>
        <v>39740.1</v>
      </c>
      <c r="G406" s="108">
        <f>G407+G409+G414</f>
        <v>0</v>
      </c>
      <c r="H406" s="78">
        <f>H407+H409+H414+H411</f>
        <v>39780.1</v>
      </c>
    </row>
    <row r="407" spans="1:8" s="5" customFormat="1" ht="37.5">
      <c r="A407" s="63" t="s">
        <v>326</v>
      </c>
      <c r="B407" s="32" t="s">
        <v>25</v>
      </c>
      <c r="C407" s="27" t="s">
        <v>20</v>
      </c>
      <c r="D407" s="49" t="s">
        <v>308</v>
      </c>
      <c r="E407" s="33"/>
      <c r="F407" s="119">
        <f>F408</f>
        <v>2100</v>
      </c>
      <c r="G407" s="108">
        <f>G408</f>
        <v>0</v>
      </c>
      <c r="H407" s="78">
        <f>H408</f>
        <v>2100</v>
      </c>
    </row>
    <row r="408" spans="1:8" s="12" customFormat="1" ht="37.5">
      <c r="A408" s="86" t="s">
        <v>136</v>
      </c>
      <c r="B408" s="32" t="s">
        <v>25</v>
      </c>
      <c r="C408" s="27" t="s">
        <v>20</v>
      </c>
      <c r="D408" s="49" t="s">
        <v>308</v>
      </c>
      <c r="E408" s="33" t="s">
        <v>135</v>
      </c>
      <c r="F408" s="118">
        <v>2100</v>
      </c>
      <c r="G408" s="107"/>
      <c r="H408" s="77">
        <v>2100</v>
      </c>
    </row>
    <row r="409" spans="1:8" s="5" customFormat="1" ht="20.25">
      <c r="A409" s="63" t="s">
        <v>76</v>
      </c>
      <c r="B409" s="32" t="s">
        <v>25</v>
      </c>
      <c r="C409" s="27" t="s">
        <v>20</v>
      </c>
      <c r="D409" s="49" t="s">
        <v>309</v>
      </c>
      <c r="E409" s="33"/>
      <c r="F409" s="119">
        <f>F410</f>
        <v>930</v>
      </c>
      <c r="G409" s="108">
        <f>G410</f>
        <v>0</v>
      </c>
      <c r="H409" s="78">
        <f>H410</f>
        <v>960</v>
      </c>
    </row>
    <row r="410" spans="1:8" s="12" customFormat="1" ht="37.5">
      <c r="A410" s="86" t="s">
        <v>136</v>
      </c>
      <c r="B410" s="32" t="s">
        <v>25</v>
      </c>
      <c r="C410" s="27" t="s">
        <v>20</v>
      </c>
      <c r="D410" s="49" t="s">
        <v>309</v>
      </c>
      <c r="E410" s="33" t="s">
        <v>135</v>
      </c>
      <c r="F410" s="118">
        <v>930</v>
      </c>
      <c r="G410" s="107"/>
      <c r="H410" s="77">
        <v>960</v>
      </c>
    </row>
    <row r="411" spans="1:8" s="12" customFormat="1" ht="37.5">
      <c r="A411" s="63" t="s">
        <v>358</v>
      </c>
      <c r="B411" s="32" t="s">
        <v>25</v>
      </c>
      <c r="C411" s="27" t="s">
        <v>20</v>
      </c>
      <c r="D411" s="49" t="s">
        <v>357</v>
      </c>
      <c r="E411" s="33"/>
      <c r="F411" s="119">
        <f>F413+F412</f>
        <v>120</v>
      </c>
      <c r="G411" s="119">
        <f>G413+G412</f>
        <v>0</v>
      </c>
      <c r="H411" s="119">
        <f>H413+H412</f>
        <v>130</v>
      </c>
    </row>
    <row r="412" spans="1:8" s="12" customFormat="1" ht="20.25">
      <c r="A412" s="86" t="s">
        <v>395</v>
      </c>
      <c r="B412" s="32" t="s">
        <v>25</v>
      </c>
      <c r="C412" s="27" t="s">
        <v>20</v>
      </c>
      <c r="D412" s="49" t="s">
        <v>357</v>
      </c>
      <c r="E412" s="33" t="s">
        <v>141</v>
      </c>
      <c r="F412" s="119">
        <v>70</v>
      </c>
      <c r="G412" s="108"/>
      <c r="H412" s="78">
        <v>75</v>
      </c>
    </row>
    <row r="413" spans="1:8" s="12" customFormat="1" ht="37.5">
      <c r="A413" s="86" t="s">
        <v>136</v>
      </c>
      <c r="B413" s="32" t="s">
        <v>25</v>
      </c>
      <c r="C413" s="27" t="s">
        <v>20</v>
      </c>
      <c r="D413" s="49" t="s">
        <v>357</v>
      </c>
      <c r="E413" s="33" t="s">
        <v>135</v>
      </c>
      <c r="F413" s="118">
        <v>50</v>
      </c>
      <c r="G413" s="107"/>
      <c r="H413" s="77">
        <v>55</v>
      </c>
    </row>
    <row r="414" spans="1:8" s="5" customFormat="1" ht="20.25">
      <c r="A414" s="87" t="s">
        <v>327</v>
      </c>
      <c r="B414" s="32" t="s">
        <v>25</v>
      </c>
      <c r="C414" s="27" t="s">
        <v>20</v>
      </c>
      <c r="D414" s="49" t="s">
        <v>310</v>
      </c>
      <c r="E414" s="33"/>
      <c r="F414" s="119">
        <f>F415+F416+F417</f>
        <v>36590.1</v>
      </c>
      <c r="G414" s="108">
        <f>G415+G416+G417</f>
        <v>0</v>
      </c>
      <c r="H414" s="78">
        <f>H415+H416+H417</f>
        <v>36590.1</v>
      </c>
    </row>
    <row r="415" spans="1:8" s="12" customFormat="1" ht="20.25">
      <c r="A415" s="86" t="s">
        <v>395</v>
      </c>
      <c r="B415" s="32" t="s">
        <v>25</v>
      </c>
      <c r="C415" s="27" t="s">
        <v>20</v>
      </c>
      <c r="D415" s="49" t="s">
        <v>310</v>
      </c>
      <c r="E415" s="33" t="s">
        <v>141</v>
      </c>
      <c r="F415" s="118">
        <v>32268.8</v>
      </c>
      <c r="G415" s="107"/>
      <c r="H415" s="77">
        <v>32268.8</v>
      </c>
    </row>
    <row r="416" spans="1:8" s="12" customFormat="1" ht="37.5">
      <c r="A416" s="86" t="s">
        <v>136</v>
      </c>
      <c r="B416" s="32" t="s">
        <v>25</v>
      </c>
      <c r="C416" s="27" t="s">
        <v>20</v>
      </c>
      <c r="D416" s="49" t="s">
        <v>310</v>
      </c>
      <c r="E416" s="33" t="s">
        <v>135</v>
      </c>
      <c r="F416" s="118">
        <v>4292.1</v>
      </c>
      <c r="G416" s="107"/>
      <c r="H416" s="77">
        <v>4292.1</v>
      </c>
    </row>
    <row r="417" spans="1:8" s="12" customFormat="1" ht="20.25">
      <c r="A417" s="86" t="s">
        <v>137</v>
      </c>
      <c r="B417" s="32" t="s">
        <v>25</v>
      </c>
      <c r="C417" s="27" t="s">
        <v>20</v>
      </c>
      <c r="D417" s="49" t="s">
        <v>310</v>
      </c>
      <c r="E417" s="33" t="s">
        <v>138</v>
      </c>
      <c r="F417" s="118">
        <v>29.2</v>
      </c>
      <c r="G417" s="107"/>
      <c r="H417" s="77">
        <v>29.2</v>
      </c>
    </row>
    <row r="418" spans="1:8" s="12" customFormat="1" ht="56.25">
      <c r="A418" s="63" t="s">
        <v>484</v>
      </c>
      <c r="B418" s="32" t="s">
        <v>25</v>
      </c>
      <c r="C418" s="27" t="s">
        <v>20</v>
      </c>
      <c r="D418" s="26" t="s">
        <v>301</v>
      </c>
      <c r="E418" s="33"/>
      <c r="F418" s="119">
        <f>SUM(F419)</f>
        <v>13928.2</v>
      </c>
      <c r="G418" s="108" t="e">
        <f>SUM(G419)</f>
        <v>#REF!</v>
      </c>
      <c r="H418" s="78">
        <f>SUM(H419)</f>
        <v>15928.2</v>
      </c>
    </row>
    <row r="419" spans="1:8" s="12" customFormat="1" ht="37.5">
      <c r="A419" s="63" t="s">
        <v>328</v>
      </c>
      <c r="B419" s="32" t="s">
        <v>25</v>
      </c>
      <c r="C419" s="27" t="s">
        <v>20</v>
      </c>
      <c r="D419" s="49" t="s">
        <v>300</v>
      </c>
      <c r="E419" s="33"/>
      <c r="F419" s="119">
        <f>SUM(+F420)</f>
        <v>13928.2</v>
      </c>
      <c r="G419" s="108" t="e">
        <f>SUM(#REF!+G420)</f>
        <v>#REF!</v>
      </c>
      <c r="H419" s="78">
        <f>SUM(+H420)</f>
        <v>15928.2</v>
      </c>
    </row>
    <row r="420" spans="1:8" s="12" customFormat="1" ht="20.25">
      <c r="A420" s="88" t="s">
        <v>443</v>
      </c>
      <c r="B420" s="32" t="s">
        <v>25</v>
      </c>
      <c r="C420" s="27" t="s">
        <v>20</v>
      </c>
      <c r="D420" s="49" t="s">
        <v>300</v>
      </c>
      <c r="E420" s="31" t="s">
        <v>145</v>
      </c>
      <c r="F420" s="118">
        <v>13928.2</v>
      </c>
      <c r="G420" s="107" t="e">
        <f>SUM(#REF!)</f>
        <v>#REF!</v>
      </c>
      <c r="H420" s="77">
        <v>15928.2</v>
      </c>
    </row>
    <row r="421" spans="1:8" s="12" customFormat="1" ht="20.25">
      <c r="A421" s="86" t="s">
        <v>50</v>
      </c>
      <c r="B421" s="32" t="s">
        <v>25</v>
      </c>
      <c r="C421" s="27" t="s">
        <v>20</v>
      </c>
      <c r="D421" s="27" t="s">
        <v>422</v>
      </c>
      <c r="E421" s="33"/>
      <c r="F421" s="118">
        <f>SUM(+F422)</f>
        <v>8714.1</v>
      </c>
      <c r="G421" s="107" t="e">
        <f>SUM(#REF!+G422)</f>
        <v>#REF!</v>
      </c>
      <c r="H421" s="77">
        <f>SUM(+H422)</f>
        <v>8684.5</v>
      </c>
    </row>
    <row r="422" spans="1:8" s="12" customFormat="1" ht="37.5">
      <c r="A422" s="63" t="s">
        <v>99</v>
      </c>
      <c r="B422" s="32" t="s">
        <v>25</v>
      </c>
      <c r="C422" s="27" t="s">
        <v>20</v>
      </c>
      <c r="D422" s="26" t="s">
        <v>435</v>
      </c>
      <c r="E422" s="33"/>
      <c r="F422" s="118">
        <f>F425+F423</f>
        <v>8714.1</v>
      </c>
      <c r="G422" s="107" t="e">
        <f>SUM(#REF!+G425)</f>
        <v>#REF!</v>
      </c>
      <c r="H422" s="77">
        <f>H425+H423</f>
        <v>8684.5</v>
      </c>
    </row>
    <row r="423" spans="1:8" s="12" customFormat="1" ht="40.5" customHeight="1">
      <c r="A423" s="63" t="s">
        <v>163</v>
      </c>
      <c r="B423" s="32" t="s">
        <v>25</v>
      </c>
      <c r="C423" s="27" t="s">
        <v>20</v>
      </c>
      <c r="D423" s="26" t="s">
        <v>436</v>
      </c>
      <c r="E423" s="33"/>
      <c r="F423" s="118">
        <f>F424</f>
        <v>29.6</v>
      </c>
      <c r="G423" s="107">
        <f>G424</f>
        <v>0</v>
      </c>
      <c r="H423" s="77">
        <f>H424</f>
        <v>0</v>
      </c>
    </row>
    <row r="424" spans="1:8" s="12" customFormat="1" ht="37.5">
      <c r="A424" s="86" t="s">
        <v>136</v>
      </c>
      <c r="B424" s="32" t="s">
        <v>25</v>
      </c>
      <c r="C424" s="27" t="s">
        <v>20</v>
      </c>
      <c r="D424" s="26" t="s">
        <v>436</v>
      </c>
      <c r="E424" s="33" t="s">
        <v>135</v>
      </c>
      <c r="F424" s="118">
        <v>29.6</v>
      </c>
      <c r="G424" s="107"/>
      <c r="H424" s="77">
        <v>0</v>
      </c>
    </row>
    <row r="425" spans="1:8" s="12" customFormat="1" ht="40.5" customHeight="1">
      <c r="A425" s="63" t="s">
        <v>417</v>
      </c>
      <c r="B425" s="32" t="s">
        <v>25</v>
      </c>
      <c r="C425" s="27" t="s">
        <v>20</v>
      </c>
      <c r="D425" s="26" t="s">
        <v>421</v>
      </c>
      <c r="E425" s="33"/>
      <c r="F425" s="118">
        <f>F426</f>
        <v>8684.5</v>
      </c>
      <c r="G425" s="107">
        <f>G426</f>
        <v>0</v>
      </c>
      <c r="H425" s="77">
        <f>H426</f>
        <v>8684.5</v>
      </c>
    </row>
    <row r="426" spans="1:8" s="12" customFormat="1" ht="20.25">
      <c r="A426" s="88" t="s">
        <v>144</v>
      </c>
      <c r="B426" s="32" t="s">
        <v>25</v>
      </c>
      <c r="C426" s="27" t="s">
        <v>20</v>
      </c>
      <c r="D426" s="26" t="s">
        <v>421</v>
      </c>
      <c r="E426" s="33" t="s">
        <v>145</v>
      </c>
      <c r="F426" s="118">
        <v>8684.5</v>
      </c>
      <c r="G426" s="107"/>
      <c r="H426" s="77">
        <v>8684.5</v>
      </c>
    </row>
    <row r="427" spans="1:8" s="9" customFormat="1" ht="56.25">
      <c r="A427" s="87" t="s">
        <v>475</v>
      </c>
      <c r="B427" s="32" t="s">
        <v>25</v>
      </c>
      <c r="C427" s="27" t="s">
        <v>20</v>
      </c>
      <c r="D427" s="49" t="s">
        <v>263</v>
      </c>
      <c r="E427" s="33"/>
      <c r="F427" s="118">
        <f aca="true" t="shared" si="15" ref="F427:H428">F428</f>
        <v>25</v>
      </c>
      <c r="G427" s="107">
        <f t="shared" si="15"/>
        <v>0</v>
      </c>
      <c r="H427" s="77">
        <f t="shared" si="15"/>
        <v>25</v>
      </c>
    </row>
    <row r="428" spans="1:8" s="5" customFormat="1" ht="37.5">
      <c r="A428" s="63" t="s">
        <v>118</v>
      </c>
      <c r="B428" s="32" t="s">
        <v>25</v>
      </c>
      <c r="C428" s="27" t="s">
        <v>20</v>
      </c>
      <c r="D428" s="27" t="s">
        <v>281</v>
      </c>
      <c r="E428" s="33"/>
      <c r="F428" s="118">
        <f t="shared" si="15"/>
        <v>25</v>
      </c>
      <c r="G428" s="107">
        <f t="shared" si="15"/>
        <v>0</v>
      </c>
      <c r="H428" s="77">
        <f t="shared" si="15"/>
        <v>25</v>
      </c>
    </row>
    <row r="429" spans="1:8" s="12" customFormat="1" ht="37.5">
      <c r="A429" s="86" t="s">
        <v>136</v>
      </c>
      <c r="B429" s="32" t="s">
        <v>25</v>
      </c>
      <c r="C429" s="27" t="s">
        <v>20</v>
      </c>
      <c r="D429" s="27" t="s">
        <v>281</v>
      </c>
      <c r="E429" s="33" t="s">
        <v>135</v>
      </c>
      <c r="F429" s="118">
        <v>25</v>
      </c>
      <c r="G429" s="107"/>
      <c r="H429" s="77">
        <v>25</v>
      </c>
    </row>
    <row r="430" spans="1:8" s="10" customFormat="1" ht="20.25">
      <c r="A430" s="87" t="s">
        <v>62</v>
      </c>
      <c r="B430" s="32" t="s">
        <v>25</v>
      </c>
      <c r="C430" s="27" t="s">
        <v>28</v>
      </c>
      <c r="D430" s="27"/>
      <c r="E430" s="33"/>
      <c r="F430" s="119">
        <f>+F431+F439+F436+F445</f>
        <v>15287.300000000001</v>
      </c>
      <c r="G430" s="108" t="e">
        <f>+G431+G439+G436+G445+#REF!</f>
        <v>#REF!</v>
      </c>
      <c r="H430" s="78">
        <f>+H431+H439+H436+H445</f>
        <v>15287.300000000001</v>
      </c>
    </row>
    <row r="431" spans="1:8" s="9" customFormat="1" ht="56.25">
      <c r="A431" s="61" t="s">
        <v>480</v>
      </c>
      <c r="B431" s="32" t="s">
        <v>25</v>
      </c>
      <c r="C431" s="27" t="s">
        <v>28</v>
      </c>
      <c r="D431" s="49" t="s">
        <v>286</v>
      </c>
      <c r="E431" s="31"/>
      <c r="F431" s="119">
        <f>F432</f>
        <v>935.6</v>
      </c>
      <c r="G431" s="108" t="e">
        <f>+#REF!</f>
        <v>#REF!</v>
      </c>
      <c r="H431" s="78">
        <f>H432</f>
        <v>935.6</v>
      </c>
    </row>
    <row r="432" spans="1:8" s="12" customFormat="1" ht="20.25">
      <c r="A432" s="86" t="s">
        <v>50</v>
      </c>
      <c r="B432" s="32" t="s">
        <v>25</v>
      </c>
      <c r="C432" s="27" t="s">
        <v>28</v>
      </c>
      <c r="D432" s="49" t="s">
        <v>422</v>
      </c>
      <c r="E432" s="31"/>
      <c r="F432" s="118">
        <f>SUM(F434)</f>
        <v>935.6</v>
      </c>
      <c r="G432" s="107"/>
      <c r="H432" s="77">
        <f>SUM(H434)</f>
        <v>935.6</v>
      </c>
    </row>
    <row r="433" spans="1:8" s="12" customFormat="1" ht="37.5">
      <c r="A433" s="63" t="s">
        <v>99</v>
      </c>
      <c r="B433" s="32" t="s">
        <v>25</v>
      </c>
      <c r="C433" s="27" t="s">
        <v>28</v>
      </c>
      <c r="D433" s="26" t="s">
        <v>435</v>
      </c>
      <c r="E433" s="33"/>
      <c r="F433" s="118">
        <f>+F434</f>
        <v>935.6</v>
      </c>
      <c r="G433" s="107">
        <f>G434</f>
        <v>0</v>
      </c>
      <c r="H433" s="77">
        <f>+H434</f>
        <v>935.6</v>
      </c>
    </row>
    <row r="434" spans="1:8" s="12" customFormat="1" ht="50.25" customHeight="1">
      <c r="A434" s="86" t="s">
        <v>417</v>
      </c>
      <c r="B434" s="32" t="s">
        <v>25</v>
      </c>
      <c r="C434" s="27" t="s">
        <v>28</v>
      </c>
      <c r="D434" s="49" t="s">
        <v>421</v>
      </c>
      <c r="E434" s="33"/>
      <c r="F434" s="118">
        <f>+F435</f>
        <v>935.6</v>
      </c>
      <c r="G434" s="107"/>
      <c r="H434" s="77">
        <f>+H435</f>
        <v>935.6</v>
      </c>
    </row>
    <row r="435" spans="1:8" s="12" customFormat="1" ht="20.25">
      <c r="A435" s="93" t="s">
        <v>158</v>
      </c>
      <c r="B435" s="32" t="s">
        <v>25</v>
      </c>
      <c r="C435" s="27" t="s">
        <v>28</v>
      </c>
      <c r="D435" s="49" t="s">
        <v>421</v>
      </c>
      <c r="E435" s="33" t="s">
        <v>157</v>
      </c>
      <c r="F435" s="118">
        <v>935.6</v>
      </c>
      <c r="G435" s="107"/>
      <c r="H435" s="77">
        <v>935.6</v>
      </c>
    </row>
    <row r="436" spans="1:8" s="6" customFormat="1" ht="56.25">
      <c r="A436" s="87" t="s">
        <v>475</v>
      </c>
      <c r="B436" s="32" t="s">
        <v>25</v>
      </c>
      <c r="C436" s="27" t="s">
        <v>28</v>
      </c>
      <c r="D436" s="49" t="s">
        <v>263</v>
      </c>
      <c r="E436" s="33"/>
      <c r="F436" s="119">
        <f>F437</f>
        <v>350</v>
      </c>
      <c r="G436" s="108" t="e">
        <f>G437</f>
        <v>#REF!</v>
      </c>
      <c r="H436" s="78">
        <f>H437</f>
        <v>350</v>
      </c>
    </row>
    <row r="437" spans="1:8" s="5" customFormat="1" ht="37.5">
      <c r="A437" s="63" t="s">
        <v>118</v>
      </c>
      <c r="B437" s="32" t="s">
        <v>25</v>
      </c>
      <c r="C437" s="27" t="s">
        <v>28</v>
      </c>
      <c r="D437" s="27" t="s">
        <v>281</v>
      </c>
      <c r="E437" s="33"/>
      <c r="F437" s="119">
        <f>+F438</f>
        <v>350</v>
      </c>
      <c r="G437" s="108" t="e">
        <f>+G438+#REF!</f>
        <v>#REF!</v>
      </c>
      <c r="H437" s="78">
        <f>+H438</f>
        <v>350</v>
      </c>
    </row>
    <row r="438" spans="1:8" s="12" customFormat="1" ht="20.25">
      <c r="A438" s="88" t="s">
        <v>144</v>
      </c>
      <c r="B438" s="32" t="s">
        <v>25</v>
      </c>
      <c r="C438" s="27" t="s">
        <v>28</v>
      </c>
      <c r="D438" s="27" t="s">
        <v>281</v>
      </c>
      <c r="E438" s="33" t="s">
        <v>145</v>
      </c>
      <c r="F438" s="118">
        <v>350</v>
      </c>
      <c r="G438" s="107"/>
      <c r="H438" s="77">
        <v>350</v>
      </c>
    </row>
    <row r="439" spans="1:8" s="9" customFormat="1" ht="56.25">
      <c r="A439" s="61" t="s">
        <v>16</v>
      </c>
      <c r="B439" s="30" t="s">
        <v>25</v>
      </c>
      <c r="C439" s="26" t="s">
        <v>28</v>
      </c>
      <c r="D439" s="26" t="s">
        <v>169</v>
      </c>
      <c r="E439" s="31"/>
      <c r="F439" s="124">
        <f aca="true" t="shared" si="16" ref="F439:H440">+F440</f>
        <v>3091.4</v>
      </c>
      <c r="G439" s="113">
        <f t="shared" si="16"/>
        <v>0</v>
      </c>
      <c r="H439" s="82">
        <f t="shared" si="16"/>
        <v>3091.4</v>
      </c>
    </row>
    <row r="440" spans="1:8" s="10" customFormat="1" ht="20.25">
      <c r="A440" s="61" t="s">
        <v>92</v>
      </c>
      <c r="B440" s="30" t="s">
        <v>25</v>
      </c>
      <c r="C440" s="26" t="s">
        <v>28</v>
      </c>
      <c r="D440" s="26" t="s">
        <v>170</v>
      </c>
      <c r="E440" s="31" t="s">
        <v>33</v>
      </c>
      <c r="F440" s="124">
        <f t="shared" si="16"/>
        <v>3091.4</v>
      </c>
      <c r="G440" s="113">
        <f t="shared" si="16"/>
        <v>0</v>
      </c>
      <c r="H440" s="82">
        <f t="shared" si="16"/>
        <v>3091.4</v>
      </c>
    </row>
    <row r="441" spans="1:8" s="5" customFormat="1" ht="20.25">
      <c r="A441" s="61" t="s">
        <v>18</v>
      </c>
      <c r="B441" s="30" t="s">
        <v>25</v>
      </c>
      <c r="C441" s="26" t="s">
        <v>28</v>
      </c>
      <c r="D441" s="26" t="s">
        <v>389</v>
      </c>
      <c r="E441" s="31"/>
      <c r="F441" s="124">
        <f>+F442+F443</f>
        <v>3091.4</v>
      </c>
      <c r="G441" s="113">
        <f>+G442+G443</f>
        <v>0</v>
      </c>
      <c r="H441" s="82">
        <f>+H442+H443</f>
        <v>3091.4</v>
      </c>
    </row>
    <row r="442" spans="1:8" s="12" customFormat="1" ht="37.5">
      <c r="A442" s="86" t="s">
        <v>133</v>
      </c>
      <c r="B442" s="30" t="s">
        <v>25</v>
      </c>
      <c r="C442" s="26" t="s">
        <v>28</v>
      </c>
      <c r="D442" s="26" t="s">
        <v>389</v>
      </c>
      <c r="E442" s="31" t="s">
        <v>134</v>
      </c>
      <c r="F442" s="118">
        <v>2983.5</v>
      </c>
      <c r="G442" s="107"/>
      <c r="H442" s="77">
        <v>2983.5</v>
      </c>
    </row>
    <row r="443" spans="1:8" s="12" customFormat="1" ht="37.5">
      <c r="A443" s="86" t="s">
        <v>136</v>
      </c>
      <c r="B443" s="30" t="s">
        <v>25</v>
      </c>
      <c r="C443" s="26" t="s">
        <v>28</v>
      </c>
      <c r="D443" s="26" t="s">
        <v>389</v>
      </c>
      <c r="E443" s="31" t="s">
        <v>135</v>
      </c>
      <c r="F443" s="118">
        <v>107.9</v>
      </c>
      <c r="G443" s="107"/>
      <c r="H443" s="77">
        <v>107.9</v>
      </c>
    </row>
    <row r="444" spans="1:8" s="9" customFormat="1" ht="20.25">
      <c r="A444" s="87" t="s">
        <v>52</v>
      </c>
      <c r="B444" s="32" t="s">
        <v>25</v>
      </c>
      <c r="C444" s="27" t="s">
        <v>28</v>
      </c>
      <c r="D444" s="26" t="s">
        <v>211</v>
      </c>
      <c r="E444" s="31"/>
      <c r="F444" s="119">
        <f>+F445</f>
        <v>10910.300000000001</v>
      </c>
      <c r="G444" s="108">
        <f>+G445</f>
        <v>0</v>
      </c>
      <c r="H444" s="78">
        <f>+H445</f>
        <v>10910.300000000001</v>
      </c>
    </row>
    <row r="445" spans="1:8" s="5" customFormat="1" ht="56.25">
      <c r="A445" s="61" t="s">
        <v>95</v>
      </c>
      <c r="B445" s="32" t="s">
        <v>25</v>
      </c>
      <c r="C445" s="27" t="s">
        <v>28</v>
      </c>
      <c r="D445" s="26" t="s">
        <v>302</v>
      </c>
      <c r="E445" s="31" t="s">
        <v>33</v>
      </c>
      <c r="F445" s="119">
        <f>SUM(F446:F447)</f>
        <v>10910.300000000001</v>
      </c>
      <c r="G445" s="108">
        <f>SUM(G446:G447)</f>
        <v>0</v>
      </c>
      <c r="H445" s="78">
        <f>SUM(H446:H447)</f>
        <v>10910.300000000001</v>
      </c>
    </row>
    <row r="446" spans="1:8" s="12" customFormat="1" ht="20.25">
      <c r="A446" s="86" t="s">
        <v>395</v>
      </c>
      <c r="B446" s="30" t="s">
        <v>25</v>
      </c>
      <c r="C446" s="26" t="s">
        <v>28</v>
      </c>
      <c r="D446" s="26" t="s">
        <v>302</v>
      </c>
      <c r="E446" s="31" t="s">
        <v>141</v>
      </c>
      <c r="F446" s="118">
        <v>10549.2</v>
      </c>
      <c r="G446" s="107"/>
      <c r="H446" s="77">
        <v>10549.2</v>
      </c>
    </row>
    <row r="447" spans="1:8" s="12" customFormat="1" ht="37.5">
      <c r="A447" s="86" t="s">
        <v>136</v>
      </c>
      <c r="B447" s="32" t="s">
        <v>25</v>
      </c>
      <c r="C447" s="27" t="s">
        <v>28</v>
      </c>
      <c r="D447" s="26" t="s">
        <v>302</v>
      </c>
      <c r="E447" s="33" t="s">
        <v>135</v>
      </c>
      <c r="F447" s="118">
        <v>361.1</v>
      </c>
      <c r="G447" s="107"/>
      <c r="H447" s="77">
        <v>361.1</v>
      </c>
    </row>
    <row r="448" spans="1:8" s="14" customFormat="1" ht="37.5" customHeight="1">
      <c r="A448" s="97" t="s">
        <v>0</v>
      </c>
      <c r="B448" s="70" t="s">
        <v>35</v>
      </c>
      <c r="C448" s="71" t="s">
        <v>21</v>
      </c>
      <c r="D448" s="71"/>
      <c r="E448" s="72"/>
      <c r="F448" s="122">
        <f>+F449+F455</f>
        <v>1318.8</v>
      </c>
      <c r="G448" s="111" t="e">
        <f>+G449+G455</f>
        <v>#REF!</v>
      </c>
      <c r="H448" s="76">
        <f>+H449+H455</f>
        <v>1318.8</v>
      </c>
    </row>
    <row r="449" spans="1:8" s="10" customFormat="1" ht="20.25">
      <c r="A449" s="62" t="s">
        <v>66</v>
      </c>
      <c r="B449" s="30" t="s">
        <v>35</v>
      </c>
      <c r="C449" s="26" t="s">
        <v>24</v>
      </c>
      <c r="D449" s="26"/>
      <c r="E449" s="31"/>
      <c r="F449" s="118">
        <f>SUM(F450)</f>
        <v>233.8</v>
      </c>
      <c r="G449" s="107">
        <f>SUM(G450)</f>
        <v>0</v>
      </c>
      <c r="H449" s="77">
        <f>SUM(H450)</f>
        <v>233.8</v>
      </c>
    </row>
    <row r="450" spans="1:8" s="9" customFormat="1" ht="56.25">
      <c r="A450" s="89" t="s">
        <v>269</v>
      </c>
      <c r="B450" s="30" t="s">
        <v>35</v>
      </c>
      <c r="C450" s="26" t="s">
        <v>24</v>
      </c>
      <c r="D450" s="26" t="s">
        <v>268</v>
      </c>
      <c r="E450" s="31"/>
      <c r="F450" s="118">
        <f aca="true" t="shared" si="17" ref="F450:H453">+F451</f>
        <v>233.8</v>
      </c>
      <c r="G450" s="107">
        <f t="shared" si="17"/>
        <v>0</v>
      </c>
      <c r="H450" s="77">
        <f t="shared" si="17"/>
        <v>233.8</v>
      </c>
    </row>
    <row r="451" spans="1:8" s="10" customFormat="1" ht="56.25">
      <c r="A451" s="89" t="s">
        <v>67</v>
      </c>
      <c r="B451" s="30" t="s">
        <v>35</v>
      </c>
      <c r="C451" s="26" t="s">
        <v>24</v>
      </c>
      <c r="D451" s="26" t="s">
        <v>271</v>
      </c>
      <c r="E451" s="31"/>
      <c r="F451" s="118">
        <f t="shared" si="17"/>
        <v>233.8</v>
      </c>
      <c r="G451" s="107">
        <f t="shared" si="17"/>
        <v>0</v>
      </c>
      <c r="H451" s="77">
        <f t="shared" si="17"/>
        <v>233.8</v>
      </c>
    </row>
    <row r="452" spans="1:8" s="10" customFormat="1" ht="56.25">
      <c r="A452" s="89" t="s">
        <v>270</v>
      </c>
      <c r="B452" s="30" t="s">
        <v>35</v>
      </c>
      <c r="C452" s="26" t="s">
        <v>24</v>
      </c>
      <c r="D452" s="26" t="s">
        <v>272</v>
      </c>
      <c r="E452" s="31"/>
      <c r="F452" s="118">
        <f t="shared" si="17"/>
        <v>233.8</v>
      </c>
      <c r="G452" s="107">
        <f t="shared" si="17"/>
        <v>0</v>
      </c>
      <c r="H452" s="77">
        <f t="shared" si="17"/>
        <v>233.8</v>
      </c>
    </row>
    <row r="453" spans="1:8" s="7" customFormat="1" ht="112.5">
      <c r="A453" s="89" t="s">
        <v>274</v>
      </c>
      <c r="B453" s="30" t="s">
        <v>35</v>
      </c>
      <c r="C453" s="26" t="s">
        <v>24</v>
      </c>
      <c r="D453" s="26" t="s">
        <v>273</v>
      </c>
      <c r="E453" s="31"/>
      <c r="F453" s="118">
        <f t="shared" si="17"/>
        <v>233.8</v>
      </c>
      <c r="G453" s="107">
        <f t="shared" si="17"/>
        <v>0</v>
      </c>
      <c r="H453" s="77">
        <f t="shared" si="17"/>
        <v>233.8</v>
      </c>
    </row>
    <row r="454" spans="1:8" s="12" customFormat="1" ht="37.5">
      <c r="A454" s="86" t="s">
        <v>136</v>
      </c>
      <c r="B454" s="30" t="s">
        <v>35</v>
      </c>
      <c r="C454" s="26" t="s">
        <v>24</v>
      </c>
      <c r="D454" s="26" t="s">
        <v>273</v>
      </c>
      <c r="E454" s="31" t="s">
        <v>135</v>
      </c>
      <c r="F454" s="118">
        <v>233.8</v>
      </c>
      <c r="G454" s="107"/>
      <c r="H454" s="77">
        <v>233.8</v>
      </c>
    </row>
    <row r="455" spans="1:8" s="10" customFormat="1" ht="20.25">
      <c r="A455" s="61" t="s">
        <v>49</v>
      </c>
      <c r="B455" s="30" t="s">
        <v>35</v>
      </c>
      <c r="C455" s="26" t="s">
        <v>35</v>
      </c>
      <c r="D455" s="26"/>
      <c r="E455" s="31"/>
      <c r="F455" s="118">
        <f>+F456</f>
        <v>1085</v>
      </c>
      <c r="G455" s="107" t="e">
        <f>+G456+#REF!</f>
        <v>#REF!</v>
      </c>
      <c r="H455" s="77">
        <f>+H456</f>
        <v>1085</v>
      </c>
    </row>
    <row r="456" spans="1:8" s="19" customFormat="1" ht="54" customHeight="1">
      <c r="A456" s="63" t="s">
        <v>474</v>
      </c>
      <c r="B456" s="30" t="s">
        <v>35</v>
      </c>
      <c r="C456" s="26" t="s">
        <v>35</v>
      </c>
      <c r="D456" s="26" t="s">
        <v>198</v>
      </c>
      <c r="E456" s="31"/>
      <c r="F456" s="118">
        <f>+F457+F459+F461</f>
        <v>1085</v>
      </c>
      <c r="G456" s="107" t="e">
        <f>+G457+G459+G461</f>
        <v>#REF!</v>
      </c>
      <c r="H456" s="77">
        <f>+H457+H459+H461</f>
        <v>1085</v>
      </c>
    </row>
    <row r="457" spans="1:8" s="20" customFormat="1" ht="37.5">
      <c r="A457" s="63" t="s">
        <v>291</v>
      </c>
      <c r="B457" s="30" t="s">
        <v>35</v>
      </c>
      <c r="C457" s="26" t="s">
        <v>35</v>
      </c>
      <c r="D457" s="26" t="s">
        <v>199</v>
      </c>
      <c r="E457" s="31"/>
      <c r="F457" s="118">
        <f>+F458</f>
        <v>160</v>
      </c>
      <c r="G457" s="107">
        <f>+G458</f>
        <v>0</v>
      </c>
      <c r="H457" s="77">
        <f>+H458</f>
        <v>160</v>
      </c>
    </row>
    <row r="458" spans="1:8" s="37" customFormat="1" ht="20.25">
      <c r="A458" s="61" t="s">
        <v>159</v>
      </c>
      <c r="B458" s="30" t="s">
        <v>35</v>
      </c>
      <c r="C458" s="26" t="s">
        <v>35</v>
      </c>
      <c r="D458" s="26" t="s">
        <v>199</v>
      </c>
      <c r="E458" s="31" t="s">
        <v>150</v>
      </c>
      <c r="F458" s="118">
        <v>160</v>
      </c>
      <c r="G458" s="107"/>
      <c r="H458" s="77">
        <v>160</v>
      </c>
    </row>
    <row r="459" spans="1:8" s="20" customFormat="1" ht="20.25">
      <c r="A459" s="63" t="s">
        <v>292</v>
      </c>
      <c r="B459" s="30" t="s">
        <v>35</v>
      </c>
      <c r="C459" s="26" t="s">
        <v>35</v>
      </c>
      <c r="D459" s="26" t="s">
        <v>200</v>
      </c>
      <c r="E459" s="31"/>
      <c r="F459" s="118">
        <f>+F460</f>
        <v>85</v>
      </c>
      <c r="G459" s="107">
        <f>+G460</f>
        <v>0</v>
      </c>
      <c r="H459" s="77">
        <f>+H460</f>
        <v>85</v>
      </c>
    </row>
    <row r="460" spans="1:8" s="37" customFormat="1" ht="37.5">
      <c r="A460" s="86" t="s">
        <v>148</v>
      </c>
      <c r="B460" s="30" t="s">
        <v>35</v>
      </c>
      <c r="C460" s="26" t="s">
        <v>35</v>
      </c>
      <c r="D460" s="26" t="s">
        <v>200</v>
      </c>
      <c r="E460" s="31" t="s">
        <v>149</v>
      </c>
      <c r="F460" s="118">
        <v>85</v>
      </c>
      <c r="G460" s="107"/>
      <c r="H460" s="77">
        <v>85</v>
      </c>
    </row>
    <row r="461" spans="1:8" s="20" customFormat="1" ht="20.25">
      <c r="A461" s="63" t="s">
        <v>293</v>
      </c>
      <c r="B461" s="30" t="s">
        <v>35</v>
      </c>
      <c r="C461" s="26" t="s">
        <v>35</v>
      </c>
      <c r="D461" s="26" t="s">
        <v>201</v>
      </c>
      <c r="E461" s="31"/>
      <c r="F461" s="118">
        <f>+F462</f>
        <v>840</v>
      </c>
      <c r="G461" s="107" t="e">
        <f>+G462+#REF!</f>
        <v>#REF!</v>
      </c>
      <c r="H461" s="77">
        <f>+H462</f>
        <v>840</v>
      </c>
    </row>
    <row r="462" spans="1:8" s="37" customFormat="1" ht="37.5">
      <c r="A462" s="86" t="s">
        <v>148</v>
      </c>
      <c r="B462" s="30" t="s">
        <v>35</v>
      </c>
      <c r="C462" s="26" t="s">
        <v>35</v>
      </c>
      <c r="D462" s="26" t="s">
        <v>201</v>
      </c>
      <c r="E462" s="31" t="s">
        <v>149</v>
      </c>
      <c r="F462" s="118">
        <v>840</v>
      </c>
      <c r="G462" s="107"/>
      <c r="H462" s="77">
        <v>840</v>
      </c>
    </row>
    <row r="463" spans="1:8" s="14" customFormat="1" ht="20.25">
      <c r="A463" s="97" t="s">
        <v>41</v>
      </c>
      <c r="B463" s="70" t="s">
        <v>27</v>
      </c>
      <c r="C463" s="71" t="s">
        <v>21</v>
      </c>
      <c r="D463" s="71"/>
      <c r="E463" s="72"/>
      <c r="F463" s="122">
        <f>+F464+F483+F508+F515</f>
        <v>35002.2</v>
      </c>
      <c r="G463" s="111" t="e">
        <f>+G464+G483+G508+G515</f>
        <v>#REF!</v>
      </c>
      <c r="H463" s="76">
        <f>+H464+H483+H508+H515</f>
        <v>35016</v>
      </c>
    </row>
    <row r="464" spans="1:8" s="10" customFormat="1" ht="20.25">
      <c r="A464" s="87" t="s">
        <v>5</v>
      </c>
      <c r="B464" s="32" t="s">
        <v>27</v>
      </c>
      <c r="C464" s="27" t="s">
        <v>20</v>
      </c>
      <c r="D464" s="27"/>
      <c r="E464" s="33"/>
      <c r="F464" s="119">
        <f>+F465+F474</f>
        <v>6207.200000000001</v>
      </c>
      <c r="G464" s="108">
        <f>+G466+G474</f>
        <v>0</v>
      </c>
      <c r="H464" s="78">
        <f>+H465+H474</f>
        <v>6207.2</v>
      </c>
    </row>
    <row r="465" spans="1:8" s="9" customFormat="1" ht="56.25">
      <c r="A465" s="87" t="s">
        <v>347</v>
      </c>
      <c r="B465" s="32" t="s">
        <v>27</v>
      </c>
      <c r="C465" s="27" t="s">
        <v>20</v>
      </c>
      <c r="D465" s="27" t="s">
        <v>185</v>
      </c>
      <c r="E465" s="33"/>
      <c r="F465" s="118">
        <f>+F466+F470</f>
        <v>4914.6</v>
      </c>
      <c r="G465" s="107">
        <f>+G466</f>
        <v>0</v>
      </c>
      <c r="H465" s="77">
        <f>+H466+H470</f>
        <v>0</v>
      </c>
    </row>
    <row r="466" spans="1:8" s="13" customFormat="1" ht="37.5">
      <c r="A466" s="87" t="s">
        <v>348</v>
      </c>
      <c r="B466" s="32" t="s">
        <v>27</v>
      </c>
      <c r="C466" s="27" t="s">
        <v>20</v>
      </c>
      <c r="D466" s="27" t="s">
        <v>186</v>
      </c>
      <c r="E466" s="33"/>
      <c r="F466" s="119">
        <f>+F467</f>
        <v>4268.400000000001</v>
      </c>
      <c r="G466" s="108">
        <f>+G467</f>
        <v>0</v>
      </c>
      <c r="H466" s="78">
        <f>+H467</f>
        <v>0</v>
      </c>
    </row>
    <row r="467" spans="1:8" s="5" customFormat="1" ht="20.25">
      <c r="A467" s="87" t="s">
        <v>350</v>
      </c>
      <c r="B467" s="32" t="s">
        <v>27</v>
      </c>
      <c r="C467" s="27" t="s">
        <v>20</v>
      </c>
      <c r="D467" s="27" t="s">
        <v>188</v>
      </c>
      <c r="E467" s="33"/>
      <c r="F467" s="119">
        <f>+F468+F469</f>
        <v>4268.400000000001</v>
      </c>
      <c r="G467" s="108">
        <f>+G468+G469</f>
        <v>0</v>
      </c>
      <c r="H467" s="78">
        <f>+H468+H469</f>
        <v>0</v>
      </c>
    </row>
    <row r="468" spans="1:8" s="12" customFormat="1" ht="37.5">
      <c r="A468" s="86" t="s">
        <v>136</v>
      </c>
      <c r="B468" s="32" t="s">
        <v>27</v>
      </c>
      <c r="C468" s="27" t="s">
        <v>20</v>
      </c>
      <c r="D468" s="27" t="s">
        <v>188</v>
      </c>
      <c r="E468" s="33" t="s">
        <v>135</v>
      </c>
      <c r="F468" s="118">
        <v>22.8</v>
      </c>
      <c r="G468" s="107"/>
      <c r="H468" s="77">
        <v>0</v>
      </c>
    </row>
    <row r="469" spans="1:8" s="12" customFormat="1" ht="20.25">
      <c r="A469" s="93" t="s">
        <v>151</v>
      </c>
      <c r="B469" s="32" t="s">
        <v>27</v>
      </c>
      <c r="C469" s="27" t="s">
        <v>20</v>
      </c>
      <c r="D469" s="27" t="s">
        <v>188</v>
      </c>
      <c r="E469" s="33" t="s">
        <v>152</v>
      </c>
      <c r="F469" s="118">
        <v>4245.6</v>
      </c>
      <c r="G469" s="107"/>
      <c r="H469" s="77">
        <v>0</v>
      </c>
    </row>
    <row r="470" spans="1:8" s="9" customFormat="1" ht="20.25">
      <c r="A470" s="86" t="s">
        <v>50</v>
      </c>
      <c r="B470" s="32" t="s">
        <v>27</v>
      </c>
      <c r="C470" s="27" t="s">
        <v>20</v>
      </c>
      <c r="D470" s="27" t="s">
        <v>424</v>
      </c>
      <c r="E470" s="33"/>
      <c r="F470" s="118">
        <f aca="true" t="shared" si="18" ref="F470:H471">+F471</f>
        <v>646.2</v>
      </c>
      <c r="G470" s="107">
        <f t="shared" si="18"/>
        <v>0</v>
      </c>
      <c r="H470" s="77">
        <f t="shared" si="18"/>
        <v>0</v>
      </c>
    </row>
    <row r="471" spans="1:8" s="13" customFormat="1" ht="37.5">
      <c r="A471" s="63" t="s">
        <v>101</v>
      </c>
      <c r="B471" s="32" t="s">
        <v>27</v>
      </c>
      <c r="C471" s="27" t="s">
        <v>20</v>
      </c>
      <c r="D471" s="27" t="s">
        <v>448</v>
      </c>
      <c r="E471" s="33"/>
      <c r="F471" s="119">
        <f t="shared" si="18"/>
        <v>646.2</v>
      </c>
      <c r="G471" s="108">
        <f t="shared" si="18"/>
        <v>0</v>
      </c>
      <c r="H471" s="78">
        <f t="shared" si="18"/>
        <v>0</v>
      </c>
    </row>
    <row r="472" spans="1:8" s="5" customFormat="1" ht="37.5">
      <c r="A472" s="87" t="s">
        <v>450</v>
      </c>
      <c r="B472" s="32" t="s">
        <v>27</v>
      </c>
      <c r="C472" s="27" t="s">
        <v>20</v>
      </c>
      <c r="D472" s="27" t="s">
        <v>449</v>
      </c>
      <c r="E472" s="33"/>
      <c r="F472" s="119">
        <f>+F473</f>
        <v>646.2</v>
      </c>
      <c r="G472" s="108">
        <f>+G473+G474</f>
        <v>0</v>
      </c>
      <c r="H472" s="78">
        <f>+H473</f>
        <v>0</v>
      </c>
    </row>
    <row r="473" spans="1:8" s="12" customFormat="1" ht="20.25">
      <c r="A473" s="93" t="s">
        <v>147</v>
      </c>
      <c r="B473" s="32" t="s">
        <v>27</v>
      </c>
      <c r="C473" s="27" t="s">
        <v>20</v>
      </c>
      <c r="D473" s="27" t="s">
        <v>449</v>
      </c>
      <c r="E473" s="33" t="s">
        <v>146</v>
      </c>
      <c r="F473" s="118">
        <v>646.2</v>
      </c>
      <c r="G473" s="107"/>
      <c r="H473" s="77">
        <v>0</v>
      </c>
    </row>
    <row r="474" spans="1:8" s="9" customFormat="1" ht="20.25">
      <c r="A474" s="87" t="s">
        <v>86</v>
      </c>
      <c r="B474" s="32" t="s">
        <v>27</v>
      </c>
      <c r="C474" s="27" t="s">
        <v>20</v>
      </c>
      <c r="D474" s="27" t="s">
        <v>172</v>
      </c>
      <c r="E474" s="33"/>
      <c r="F474" s="118">
        <f>+F475+F479</f>
        <v>1292.6</v>
      </c>
      <c r="G474" s="107">
        <f>+G475</f>
        <v>0</v>
      </c>
      <c r="H474" s="77">
        <f>+H475+H479</f>
        <v>6207.2</v>
      </c>
    </row>
    <row r="475" spans="1:8" s="13" customFormat="1" ht="37.5">
      <c r="A475" s="87" t="s">
        <v>356</v>
      </c>
      <c r="B475" s="32" t="s">
        <v>27</v>
      </c>
      <c r="C475" s="27" t="s">
        <v>20</v>
      </c>
      <c r="D475" s="27" t="s">
        <v>354</v>
      </c>
      <c r="E475" s="33"/>
      <c r="F475" s="119">
        <f>+F476</f>
        <v>1292.6</v>
      </c>
      <c r="G475" s="108">
        <f>+G476</f>
        <v>0</v>
      </c>
      <c r="H475" s="78">
        <f>+H476</f>
        <v>5561</v>
      </c>
    </row>
    <row r="476" spans="1:8" s="5" customFormat="1" ht="37.5">
      <c r="A476" s="87" t="s">
        <v>390</v>
      </c>
      <c r="B476" s="32" t="s">
        <v>27</v>
      </c>
      <c r="C476" s="27" t="s">
        <v>20</v>
      </c>
      <c r="D476" s="27" t="s">
        <v>355</v>
      </c>
      <c r="E476" s="33"/>
      <c r="F476" s="119">
        <f>+F478+F477</f>
        <v>1292.6</v>
      </c>
      <c r="G476" s="108">
        <f>+G478</f>
        <v>0</v>
      </c>
      <c r="H476" s="78">
        <f>+H478+H477</f>
        <v>5561</v>
      </c>
    </row>
    <row r="477" spans="1:8" s="12" customFormat="1" ht="37.5">
      <c r="A477" s="86" t="s">
        <v>136</v>
      </c>
      <c r="B477" s="32" t="s">
        <v>27</v>
      </c>
      <c r="C477" s="27" t="s">
        <v>20</v>
      </c>
      <c r="D477" s="27" t="s">
        <v>355</v>
      </c>
      <c r="E477" s="33" t="s">
        <v>135</v>
      </c>
      <c r="F477" s="118">
        <v>2.6</v>
      </c>
      <c r="G477" s="107"/>
      <c r="H477" s="77">
        <v>25.4</v>
      </c>
    </row>
    <row r="478" spans="1:8" s="12" customFormat="1" ht="20.25">
      <c r="A478" s="93" t="s">
        <v>151</v>
      </c>
      <c r="B478" s="32" t="s">
        <v>27</v>
      </c>
      <c r="C478" s="27" t="s">
        <v>20</v>
      </c>
      <c r="D478" s="27" t="s">
        <v>355</v>
      </c>
      <c r="E478" s="33" t="s">
        <v>152</v>
      </c>
      <c r="F478" s="118">
        <v>1290</v>
      </c>
      <c r="G478" s="107"/>
      <c r="H478" s="77">
        <v>5535.6</v>
      </c>
    </row>
    <row r="479" spans="1:8" s="9" customFormat="1" ht="20.25">
      <c r="A479" s="86" t="s">
        <v>50</v>
      </c>
      <c r="B479" s="32" t="s">
        <v>27</v>
      </c>
      <c r="C479" s="27" t="s">
        <v>20</v>
      </c>
      <c r="D479" s="27" t="s">
        <v>173</v>
      </c>
      <c r="E479" s="33"/>
      <c r="F479" s="118">
        <f aca="true" t="shared" si="19" ref="F479:H480">+F480</f>
        <v>0</v>
      </c>
      <c r="G479" s="107" t="e">
        <f t="shared" si="19"/>
        <v>#REF!</v>
      </c>
      <c r="H479" s="77">
        <f t="shared" si="19"/>
        <v>646.2</v>
      </c>
    </row>
    <row r="480" spans="1:8" s="13" customFormat="1" ht="37.5">
      <c r="A480" s="63" t="s">
        <v>101</v>
      </c>
      <c r="B480" s="32" t="s">
        <v>27</v>
      </c>
      <c r="C480" s="27" t="s">
        <v>20</v>
      </c>
      <c r="D480" s="27" t="s">
        <v>260</v>
      </c>
      <c r="E480" s="33"/>
      <c r="F480" s="119">
        <f t="shared" si="19"/>
        <v>0</v>
      </c>
      <c r="G480" s="108" t="e">
        <f t="shared" si="19"/>
        <v>#REF!</v>
      </c>
      <c r="H480" s="78">
        <f t="shared" si="19"/>
        <v>646.2</v>
      </c>
    </row>
    <row r="481" spans="1:8" s="5" customFormat="1" ht="37.5">
      <c r="A481" s="87" t="s">
        <v>450</v>
      </c>
      <c r="B481" s="32" t="s">
        <v>27</v>
      </c>
      <c r="C481" s="27" t="s">
        <v>20</v>
      </c>
      <c r="D481" s="27" t="s">
        <v>454</v>
      </c>
      <c r="E481" s="33"/>
      <c r="F481" s="119">
        <f>+F482</f>
        <v>0</v>
      </c>
      <c r="G481" s="108" t="e">
        <f>+G482+#REF!</f>
        <v>#REF!</v>
      </c>
      <c r="H481" s="78">
        <f>+H482</f>
        <v>646.2</v>
      </c>
    </row>
    <row r="482" spans="1:8" s="12" customFormat="1" ht="20.25">
      <c r="A482" s="93" t="s">
        <v>147</v>
      </c>
      <c r="B482" s="32" t="s">
        <v>27</v>
      </c>
      <c r="C482" s="27" t="s">
        <v>20</v>
      </c>
      <c r="D482" s="27" t="s">
        <v>454</v>
      </c>
      <c r="E482" s="33" t="s">
        <v>146</v>
      </c>
      <c r="F482" s="118">
        <v>0</v>
      </c>
      <c r="G482" s="107"/>
      <c r="H482" s="77">
        <v>646.2</v>
      </c>
    </row>
    <row r="483" spans="1:8" s="10" customFormat="1" ht="20.25">
      <c r="A483" s="87" t="s">
        <v>1</v>
      </c>
      <c r="B483" s="32" t="s">
        <v>27</v>
      </c>
      <c r="C483" s="27" t="s">
        <v>30</v>
      </c>
      <c r="D483" s="27"/>
      <c r="E483" s="33"/>
      <c r="F483" s="121">
        <f>+F492+F497+F503+F484+F488</f>
        <v>11995</v>
      </c>
      <c r="G483" s="110" t="e">
        <f>+G492+G497+#REF!+G503+G484+G488</f>
        <v>#REF!</v>
      </c>
      <c r="H483" s="80">
        <f>+H492+H497+H503+H484+H488</f>
        <v>12008.8</v>
      </c>
    </row>
    <row r="484" spans="1:8" s="10" customFormat="1" ht="38.25" customHeight="1">
      <c r="A484" s="94" t="s">
        <v>312</v>
      </c>
      <c r="B484" s="32" t="s">
        <v>27</v>
      </c>
      <c r="C484" s="27" t="s">
        <v>30</v>
      </c>
      <c r="D484" s="27" t="s">
        <v>282</v>
      </c>
      <c r="E484" s="33"/>
      <c r="F484" s="119">
        <f>+F485</f>
        <v>659</v>
      </c>
      <c r="G484" s="108">
        <f>+G485</f>
        <v>0</v>
      </c>
      <c r="H484" s="78">
        <f>+H485</f>
        <v>659</v>
      </c>
    </row>
    <row r="485" spans="1:8" s="5" customFormat="1" ht="37.5">
      <c r="A485" s="61" t="s">
        <v>103</v>
      </c>
      <c r="B485" s="32" t="s">
        <v>27</v>
      </c>
      <c r="C485" s="27" t="s">
        <v>30</v>
      </c>
      <c r="D485" s="27" t="s">
        <v>283</v>
      </c>
      <c r="E485" s="33"/>
      <c r="F485" s="118">
        <f>+F487</f>
        <v>659</v>
      </c>
      <c r="G485" s="107">
        <f>+G487</f>
        <v>0</v>
      </c>
      <c r="H485" s="77">
        <f>+H487</f>
        <v>659</v>
      </c>
    </row>
    <row r="486" spans="1:8" s="5" customFormat="1" ht="20.25">
      <c r="A486" s="61" t="s">
        <v>285</v>
      </c>
      <c r="B486" s="32" t="s">
        <v>27</v>
      </c>
      <c r="C486" s="27" t="s">
        <v>30</v>
      </c>
      <c r="D486" s="27" t="s">
        <v>284</v>
      </c>
      <c r="E486" s="33"/>
      <c r="F486" s="118">
        <f>F487</f>
        <v>659</v>
      </c>
      <c r="G486" s="107">
        <f>G487</f>
        <v>0</v>
      </c>
      <c r="H486" s="77">
        <f>H487</f>
        <v>659</v>
      </c>
    </row>
    <row r="487" spans="1:8" s="12" customFormat="1" ht="37.5">
      <c r="A487" s="86" t="s">
        <v>148</v>
      </c>
      <c r="B487" s="32" t="s">
        <v>27</v>
      </c>
      <c r="C487" s="27" t="s">
        <v>30</v>
      </c>
      <c r="D487" s="27" t="s">
        <v>284</v>
      </c>
      <c r="E487" s="33" t="s">
        <v>149</v>
      </c>
      <c r="F487" s="118">
        <v>659</v>
      </c>
      <c r="G487" s="107"/>
      <c r="H487" s="77">
        <v>659</v>
      </c>
    </row>
    <row r="488" spans="1:8" s="10" customFormat="1" ht="56.25">
      <c r="A488" s="63" t="s">
        <v>104</v>
      </c>
      <c r="B488" s="32" t="s">
        <v>27</v>
      </c>
      <c r="C488" s="27" t="s">
        <v>30</v>
      </c>
      <c r="D488" s="27" t="s">
        <v>266</v>
      </c>
      <c r="E488" s="33"/>
      <c r="F488" s="119">
        <f>F489</f>
        <v>315.6</v>
      </c>
      <c r="G488" s="108" t="e">
        <f>G489</f>
        <v>#REF!</v>
      </c>
      <c r="H488" s="78">
        <f>H489</f>
        <v>329.4</v>
      </c>
    </row>
    <row r="489" spans="1:8" s="5" customFormat="1" ht="75">
      <c r="A489" s="61" t="s">
        <v>276</v>
      </c>
      <c r="B489" s="32" t="s">
        <v>27</v>
      </c>
      <c r="C489" s="27" t="s">
        <v>30</v>
      </c>
      <c r="D489" s="27" t="s">
        <v>275</v>
      </c>
      <c r="E489" s="33"/>
      <c r="F489" s="118">
        <f>+F490</f>
        <v>315.6</v>
      </c>
      <c r="G489" s="107" t="e">
        <f>SUM(G490,#REF!)</f>
        <v>#REF!</v>
      </c>
      <c r="H489" s="77">
        <f>+H490</f>
        <v>329.4</v>
      </c>
    </row>
    <row r="490" spans="1:8" s="5" customFormat="1" ht="56.25">
      <c r="A490" s="61" t="s">
        <v>277</v>
      </c>
      <c r="B490" s="32" t="s">
        <v>27</v>
      </c>
      <c r="C490" s="27" t="s">
        <v>30</v>
      </c>
      <c r="D490" s="27" t="s">
        <v>404</v>
      </c>
      <c r="E490" s="33"/>
      <c r="F490" s="118">
        <f>+F491</f>
        <v>315.6</v>
      </c>
      <c r="G490" s="107">
        <f>+G491</f>
        <v>0</v>
      </c>
      <c r="H490" s="77">
        <f>+H491</f>
        <v>329.4</v>
      </c>
    </row>
    <row r="491" spans="1:8" s="12" customFormat="1" ht="37.5">
      <c r="A491" s="86" t="s">
        <v>148</v>
      </c>
      <c r="B491" s="32" t="s">
        <v>27</v>
      </c>
      <c r="C491" s="27" t="s">
        <v>30</v>
      </c>
      <c r="D491" s="27" t="s">
        <v>404</v>
      </c>
      <c r="E491" s="33" t="s">
        <v>149</v>
      </c>
      <c r="F491" s="118">
        <v>315.6</v>
      </c>
      <c r="G491" s="107"/>
      <c r="H491" s="77">
        <v>329.4</v>
      </c>
    </row>
    <row r="492" spans="1:8" s="10" customFormat="1" ht="20.25">
      <c r="A492" s="87" t="s">
        <v>86</v>
      </c>
      <c r="B492" s="32" t="s">
        <v>27</v>
      </c>
      <c r="C492" s="27" t="s">
        <v>30</v>
      </c>
      <c r="D492" s="27" t="s">
        <v>172</v>
      </c>
      <c r="E492" s="33"/>
      <c r="F492" s="119">
        <f aca="true" t="shared" si="20" ref="F492:H493">+F493</f>
        <v>2535.4</v>
      </c>
      <c r="G492" s="108">
        <f t="shared" si="20"/>
        <v>0</v>
      </c>
      <c r="H492" s="78">
        <f t="shared" si="20"/>
        <v>2535.4</v>
      </c>
    </row>
    <row r="493" spans="1:8" s="7" customFormat="1" ht="56.25">
      <c r="A493" s="103" t="s">
        <v>98</v>
      </c>
      <c r="B493" s="32" t="s">
        <v>27</v>
      </c>
      <c r="C493" s="27" t="s">
        <v>30</v>
      </c>
      <c r="D493" s="27" t="s">
        <v>295</v>
      </c>
      <c r="E493" s="33"/>
      <c r="F493" s="119">
        <f t="shared" si="20"/>
        <v>2535.4</v>
      </c>
      <c r="G493" s="108">
        <f t="shared" si="20"/>
        <v>0</v>
      </c>
      <c r="H493" s="78">
        <f t="shared" si="20"/>
        <v>2535.4</v>
      </c>
    </row>
    <row r="494" spans="1:8" s="5" customFormat="1" ht="59.25" customHeight="1">
      <c r="A494" s="103" t="s">
        <v>63</v>
      </c>
      <c r="B494" s="32" t="s">
        <v>27</v>
      </c>
      <c r="C494" s="27" t="s">
        <v>30</v>
      </c>
      <c r="D494" s="27" t="s">
        <v>296</v>
      </c>
      <c r="E494" s="33"/>
      <c r="F494" s="119">
        <f>+F496+F495</f>
        <v>2535.4</v>
      </c>
      <c r="G494" s="108">
        <f>+G496+G495</f>
        <v>0</v>
      </c>
      <c r="H494" s="78">
        <f>+H496+H495</f>
        <v>2535.4</v>
      </c>
    </row>
    <row r="495" spans="1:8" s="51" customFormat="1" ht="37.5">
      <c r="A495" s="86" t="s">
        <v>136</v>
      </c>
      <c r="B495" s="30" t="s">
        <v>27</v>
      </c>
      <c r="C495" s="26" t="s">
        <v>30</v>
      </c>
      <c r="D495" s="27" t="s">
        <v>296</v>
      </c>
      <c r="E495" s="31" t="s">
        <v>135</v>
      </c>
      <c r="F495" s="118">
        <v>35.4</v>
      </c>
      <c r="G495" s="107"/>
      <c r="H495" s="77">
        <v>35.4</v>
      </c>
    </row>
    <row r="496" spans="1:8" s="12" customFormat="1" ht="37.5">
      <c r="A496" s="86" t="s">
        <v>148</v>
      </c>
      <c r="B496" s="32" t="s">
        <v>27</v>
      </c>
      <c r="C496" s="27" t="s">
        <v>30</v>
      </c>
      <c r="D496" s="27" t="s">
        <v>296</v>
      </c>
      <c r="E496" s="33" t="s">
        <v>149</v>
      </c>
      <c r="F496" s="118">
        <v>2500</v>
      </c>
      <c r="G496" s="107"/>
      <c r="H496" s="77">
        <v>2500</v>
      </c>
    </row>
    <row r="497" spans="1:8" s="13" customFormat="1" ht="37.5">
      <c r="A497" s="89" t="s">
        <v>238</v>
      </c>
      <c r="B497" s="30" t="s">
        <v>27</v>
      </c>
      <c r="C497" s="26" t="s">
        <v>30</v>
      </c>
      <c r="D497" s="26" t="s">
        <v>234</v>
      </c>
      <c r="E497" s="31"/>
      <c r="F497" s="124">
        <f aca="true" t="shared" si="21" ref="F497:H499">+F498</f>
        <v>5938</v>
      </c>
      <c r="G497" s="113">
        <f t="shared" si="21"/>
        <v>0</v>
      </c>
      <c r="H497" s="82">
        <f t="shared" si="21"/>
        <v>5938</v>
      </c>
    </row>
    <row r="498" spans="1:8" s="52" customFormat="1" ht="37.5">
      <c r="A498" s="104" t="s">
        <v>392</v>
      </c>
      <c r="B498" s="30" t="s">
        <v>27</v>
      </c>
      <c r="C498" s="26" t="s">
        <v>30</v>
      </c>
      <c r="D498" s="26" t="s">
        <v>235</v>
      </c>
      <c r="E498" s="31"/>
      <c r="F498" s="124">
        <f t="shared" si="21"/>
        <v>5938</v>
      </c>
      <c r="G498" s="113">
        <f t="shared" si="21"/>
        <v>0</v>
      </c>
      <c r="H498" s="82">
        <f t="shared" si="21"/>
        <v>5938</v>
      </c>
    </row>
    <row r="499" spans="1:8" s="52" customFormat="1" ht="75">
      <c r="A499" s="104" t="s">
        <v>391</v>
      </c>
      <c r="B499" s="30" t="s">
        <v>27</v>
      </c>
      <c r="C499" s="26" t="s">
        <v>30</v>
      </c>
      <c r="D499" s="26" t="s">
        <v>236</v>
      </c>
      <c r="E499" s="31"/>
      <c r="F499" s="124">
        <f t="shared" si="21"/>
        <v>5938</v>
      </c>
      <c r="G499" s="113">
        <f t="shared" si="21"/>
        <v>0</v>
      </c>
      <c r="H499" s="82">
        <f t="shared" si="21"/>
        <v>5938</v>
      </c>
    </row>
    <row r="500" spans="1:8" s="14" customFormat="1" ht="93.75">
      <c r="A500" s="62" t="s">
        <v>105</v>
      </c>
      <c r="B500" s="30" t="s">
        <v>27</v>
      </c>
      <c r="C500" s="26" t="s">
        <v>30</v>
      </c>
      <c r="D500" s="26" t="s">
        <v>237</v>
      </c>
      <c r="E500" s="31"/>
      <c r="F500" s="124">
        <f>+F501+F502</f>
        <v>5938</v>
      </c>
      <c r="G500" s="113">
        <f>+G502</f>
        <v>0</v>
      </c>
      <c r="H500" s="82">
        <f>+H501+H502</f>
        <v>5938</v>
      </c>
    </row>
    <row r="501" spans="1:8" s="51" customFormat="1" ht="37.5">
      <c r="A501" s="86" t="s">
        <v>136</v>
      </c>
      <c r="B501" s="30" t="s">
        <v>27</v>
      </c>
      <c r="C501" s="26" t="s">
        <v>30</v>
      </c>
      <c r="D501" s="26" t="s">
        <v>237</v>
      </c>
      <c r="E501" s="31" t="s">
        <v>135</v>
      </c>
      <c r="F501" s="124">
        <v>89</v>
      </c>
      <c r="G501" s="113"/>
      <c r="H501" s="82">
        <v>89</v>
      </c>
    </row>
    <row r="502" spans="1:8" s="12" customFormat="1" ht="37.5">
      <c r="A502" s="86" t="s">
        <v>148</v>
      </c>
      <c r="B502" s="30" t="s">
        <v>27</v>
      </c>
      <c r="C502" s="26" t="s">
        <v>30</v>
      </c>
      <c r="D502" s="26" t="s">
        <v>237</v>
      </c>
      <c r="E502" s="31" t="s">
        <v>149</v>
      </c>
      <c r="F502" s="118">
        <v>5849</v>
      </c>
      <c r="G502" s="107"/>
      <c r="H502" s="77">
        <v>5849</v>
      </c>
    </row>
    <row r="503" spans="1:8" s="9" customFormat="1" ht="56.25">
      <c r="A503" s="89" t="s">
        <v>313</v>
      </c>
      <c r="B503" s="32" t="s">
        <v>27</v>
      </c>
      <c r="C503" s="27" t="s">
        <v>30</v>
      </c>
      <c r="D503" s="27" t="s">
        <v>202</v>
      </c>
      <c r="E503" s="33"/>
      <c r="F503" s="121">
        <f aca="true" t="shared" si="22" ref="F503:H504">+F504</f>
        <v>2547</v>
      </c>
      <c r="G503" s="110" t="e">
        <f t="shared" si="22"/>
        <v>#REF!</v>
      </c>
      <c r="H503" s="80">
        <f t="shared" si="22"/>
        <v>2547</v>
      </c>
    </row>
    <row r="504" spans="1:8" s="10" customFormat="1" ht="37.5">
      <c r="A504" s="89" t="s">
        <v>365</v>
      </c>
      <c r="B504" s="32" t="s">
        <v>54</v>
      </c>
      <c r="C504" s="27" t="s">
        <v>30</v>
      </c>
      <c r="D504" s="27" t="s">
        <v>364</v>
      </c>
      <c r="E504" s="33"/>
      <c r="F504" s="121">
        <f t="shared" si="22"/>
        <v>2547</v>
      </c>
      <c r="G504" s="110" t="e">
        <f t="shared" si="22"/>
        <v>#REF!</v>
      </c>
      <c r="H504" s="80">
        <f t="shared" si="22"/>
        <v>2547</v>
      </c>
    </row>
    <row r="505" spans="1:8" s="10" customFormat="1" ht="75">
      <c r="A505" s="89" t="s">
        <v>367</v>
      </c>
      <c r="B505" s="32" t="s">
        <v>54</v>
      </c>
      <c r="C505" s="27" t="s">
        <v>30</v>
      </c>
      <c r="D505" s="27" t="s">
        <v>366</v>
      </c>
      <c r="E505" s="33"/>
      <c r="F505" s="121">
        <f>+F506</f>
        <v>2547</v>
      </c>
      <c r="G505" s="110" t="e">
        <f>+#REF!+G506</f>
        <v>#REF!</v>
      </c>
      <c r="H505" s="80">
        <f>+H506</f>
        <v>2547</v>
      </c>
    </row>
    <row r="506" spans="1:8" s="5" customFormat="1" ht="93.75">
      <c r="A506" s="89" t="s">
        <v>278</v>
      </c>
      <c r="B506" s="32" t="s">
        <v>27</v>
      </c>
      <c r="C506" s="27" t="s">
        <v>30</v>
      </c>
      <c r="D506" s="27" t="s">
        <v>368</v>
      </c>
      <c r="E506" s="33"/>
      <c r="F506" s="119">
        <f>+F507</f>
        <v>2547</v>
      </c>
      <c r="G506" s="108">
        <f>+G507</f>
        <v>0</v>
      </c>
      <c r="H506" s="78">
        <f>+H507</f>
        <v>2547</v>
      </c>
    </row>
    <row r="507" spans="1:8" s="12" customFormat="1" ht="37.5">
      <c r="A507" s="86" t="s">
        <v>148</v>
      </c>
      <c r="B507" s="32" t="s">
        <v>27</v>
      </c>
      <c r="C507" s="27" t="s">
        <v>30</v>
      </c>
      <c r="D507" s="27" t="s">
        <v>368</v>
      </c>
      <c r="E507" s="33" t="s">
        <v>149</v>
      </c>
      <c r="F507" s="118">
        <v>2547</v>
      </c>
      <c r="G507" s="107"/>
      <c r="H507" s="77">
        <v>2547</v>
      </c>
    </row>
    <row r="508" spans="1:8" s="13" customFormat="1" ht="20.25">
      <c r="A508" s="61" t="s">
        <v>19</v>
      </c>
      <c r="B508" s="30" t="s">
        <v>27</v>
      </c>
      <c r="C508" s="26" t="s">
        <v>28</v>
      </c>
      <c r="D508" s="26"/>
      <c r="E508" s="31"/>
      <c r="F508" s="118">
        <f>F509</f>
        <v>16300</v>
      </c>
      <c r="G508" s="107" t="e">
        <f>G509+#REF!+#REF!</f>
        <v>#REF!</v>
      </c>
      <c r="H508" s="77">
        <f>H509</f>
        <v>16300</v>
      </c>
    </row>
    <row r="509" spans="1:8" s="53" customFormat="1" ht="37.5">
      <c r="A509" s="89" t="s">
        <v>238</v>
      </c>
      <c r="B509" s="30" t="s">
        <v>27</v>
      </c>
      <c r="C509" s="26" t="s">
        <v>28</v>
      </c>
      <c r="D509" s="26" t="s">
        <v>234</v>
      </c>
      <c r="E509" s="31"/>
      <c r="F509" s="124">
        <f aca="true" t="shared" si="23" ref="F509:H511">+F510</f>
        <v>16300</v>
      </c>
      <c r="G509" s="113">
        <f t="shared" si="23"/>
        <v>0</v>
      </c>
      <c r="H509" s="82">
        <f t="shared" si="23"/>
        <v>16300</v>
      </c>
    </row>
    <row r="510" spans="1:8" s="13" customFormat="1" ht="37.5">
      <c r="A510" s="89" t="s">
        <v>393</v>
      </c>
      <c r="B510" s="30" t="s">
        <v>54</v>
      </c>
      <c r="C510" s="26" t="s">
        <v>28</v>
      </c>
      <c r="D510" s="26" t="s">
        <v>235</v>
      </c>
      <c r="E510" s="31"/>
      <c r="F510" s="124">
        <f t="shared" si="23"/>
        <v>16300</v>
      </c>
      <c r="G510" s="113">
        <f t="shared" si="23"/>
        <v>0</v>
      </c>
      <c r="H510" s="82">
        <f t="shared" si="23"/>
        <v>16300</v>
      </c>
    </row>
    <row r="511" spans="1:8" s="13" customFormat="1" ht="75">
      <c r="A511" s="89" t="s">
        <v>394</v>
      </c>
      <c r="B511" s="30" t="s">
        <v>27</v>
      </c>
      <c r="C511" s="26" t="s">
        <v>28</v>
      </c>
      <c r="D511" s="26" t="s">
        <v>236</v>
      </c>
      <c r="E511" s="31"/>
      <c r="F511" s="124">
        <f t="shared" si="23"/>
        <v>16300</v>
      </c>
      <c r="G511" s="113">
        <f t="shared" si="23"/>
        <v>0</v>
      </c>
      <c r="H511" s="82">
        <f t="shared" si="23"/>
        <v>16300</v>
      </c>
    </row>
    <row r="512" spans="1:8" s="54" customFormat="1" ht="93.75">
      <c r="A512" s="89" t="s">
        <v>223</v>
      </c>
      <c r="B512" s="30" t="s">
        <v>27</v>
      </c>
      <c r="C512" s="26" t="s">
        <v>28</v>
      </c>
      <c r="D512" s="26" t="s">
        <v>237</v>
      </c>
      <c r="E512" s="31"/>
      <c r="F512" s="124">
        <f>+F513+F514</f>
        <v>16300</v>
      </c>
      <c r="G512" s="113">
        <f>+G513+G514</f>
        <v>0</v>
      </c>
      <c r="H512" s="82">
        <f>+H513+H514</f>
        <v>16300</v>
      </c>
    </row>
    <row r="513" spans="1:8" s="51" customFormat="1" ht="37.5">
      <c r="A513" s="86" t="s">
        <v>136</v>
      </c>
      <c r="B513" s="30" t="s">
        <v>27</v>
      </c>
      <c r="C513" s="26" t="s">
        <v>28</v>
      </c>
      <c r="D513" s="26" t="s">
        <v>237</v>
      </c>
      <c r="E513" s="31" t="s">
        <v>135</v>
      </c>
      <c r="F513" s="118">
        <v>244.5</v>
      </c>
      <c r="G513" s="107"/>
      <c r="H513" s="77">
        <v>244.5</v>
      </c>
    </row>
    <row r="514" spans="1:8" s="12" customFormat="1" ht="37.5">
      <c r="A514" s="86" t="s">
        <v>148</v>
      </c>
      <c r="B514" s="30" t="s">
        <v>27</v>
      </c>
      <c r="C514" s="26" t="s">
        <v>28</v>
      </c>
      <c r="D514" s="26" t="s">
        <v>237</v>
      </c>
      <c r="E514" s="31" t="s">
        <v>149</v>
      </c>
      <c r="F514" s="118">
        <v>16055.5</v>
      </c>
      <c r="G514" s="107"/>
      <c r="H514" s="77">
        <v>16055.5</v>
      </c>
    </row>
    <row r="515" spans="1:8" s="13" customFormat="1" ht="20.25">
      <c r="A515" s="87" t="s">
        <v>2</v>
      </c>
      <c r="B515" s="32" t="s">
        <v>27</v>
      </c>
      <c r="C515" s="27" t="s">
        <v>22</v>
      </c>
      <c r="D515" s="27"/>
      <c r="E515" s="33"/>
      <c r="F515" s="119">
        <f>+F516</f>
        <v>500</v>
      </c>
      <c r="G515" s="108" t="e">
        <f>+G516+#REF!+#REF!</f>
        <v>#REF!</v>
      </c>
      <c r="H515" s="78">
        <f>+H516</f>
        <v>500</v>
      </c>
    </row>
    <row r="516" spans="1:8" s="53" customFormat="1" ht="20.25">
      <c r="A516" s="87" t="s">
        <v>86</v>
      </c>
      <c r="B516" s="32" t="s">
        <v>27</v>
      </c>
      <c r="C516" s="27" t="s">
        <v>22</v>
      </c>
      <c r="D516" s="27" t="s">
        <v>172</v>
      </c>
      <c r="E516" s="33"/>
      <c r="F516" s="119">
        <f>F517</f>
        <v>500</v>
      </c>
      <c r="G516" s="108" t="e">
        <f>G517+#REF!</f>
        <v>#REF!</v>
      </c>
      <c r="H516" s="78">
        <f>H517</f>
        <v>500</v>
      </c>
    </row>
    <row r="517" spans="1:8" s="10" customFormat="1" ht="20.25">
      <c r="A517" s="87" t="s">
        <v>108</v>
      </c>
      <c r="B517" s="32" t="s">
        <v>27</v>
      </c>
      <c r="C517" s="27" t="s">
        <v>22</v>
      </c>
      <c r="D517" s="27" t="s">
        <v>196</v>
      </c>
      <c r="E517" s="33"/>
      <c r="F517" s="119">
        <f aca="true" t="shared" si="24" ref="F517:H518">+F518</f>
        <v>500</v>
      </c>
      <c r="G517" s="108">
        <f t="shared" si="24"/>
        <v>0</v>
      </c>
      <c r="H517" s="78">
        <f t="shared" si="24"/>
        <v>500</v>
      </c>
    </row>
    <row r="518" spans="1:8" s="6" customFormat="1" ht="56.25">
      <c r="A518" s="87" t="s">
        <v>72</v>
      </c>
      <c r="B518" s="32" t="s">
        <v>27</v>
      </c>
      <c r="C518" s="27" t="s">
        <v>22</v>
      </c>
      <c r="D518" s="27" t="s">
        <v>477</v>
      </c>
      <c r="E518" s="33"/>
      <c r="F518" s="119">
        <f t="shared" si="24"/>
        <v>500</v>
      </c>
      <c r="G518" s="108">
        <f t="shared" si="24"/>
        <v>0</v>
      </c>
      <c r="H518" s="78">
        <f t="shared" si="24"/>
        <v>500</v>
      </c>
    </row>
    <row r="519" spans="1:8" s="12" customFormat="1" ht="37.5">
      <c r="A519" s="105" t="s">
        <v>153</v>
      </c>
      <c r="B519" s="32" t="s">
        <v>27</v>
      </c>
      <c r="C519" s="27" t="s">
        <v>22</v>
      </c>
      <c r="D519" s="27" t="s">
        <v>477</v>
      </c>
      <c r="E519" s="33" t="s">
        <v>154</v>
      </c>
      <c r="F519" s="118">
        <v>500</v>
      </c>
      <c r="G519" s="107"/>
      <c r="H519" s="77">
        <v>500</v>
      </c>
    </row>
    <row r="520" spans="1:8" s="17" customFormat="1" ht="20.25">
      <c r="A520" s="102" t="s">
        <v>124</v>
      </c>
      <c r="B520" s="73" t="s">
        <v>38</v>
      </c>
      <c r="C520" s="74" t="s">
        <v>21</v>
      </c>
      <c r="D520" s="74"/>
      <c r="E520" s="75"/>
      <c r="F520" s="125">
        <f>+F531+F554+F521</f>
        <v>11064.699999999999</v>
      </c>
      <c r="G520" s="114" t="e">
        <f>+G531+G554</f>
        <v>#REF!</v>
      </c>
      <c r="H520" s="83">
        <f>+H531+H554+H521</f>
        <v>10664.699999999999</v>
      </c>
    </row>
    <row r="521" spans="1:8" s="15" customFormat="1" ht="20.25">
      <c r="A521" s="87" t="s">
        <v>437</v>
      </c>
      <c r="B521" s="32" t="s">
        <v>38</v>
      </c>
      <c r="C521" s="27" t="s">
        <v>20</v>
      </c>
      <c r="D521" s="27"/>
      <c r="E521" s="33"/>
      <c r="F521" s="119">
        <f>+F522</f>
        <v>9084.9</v>
      </c>
      <c r="G521" s="108" t="e">
        <f>G522+#REF!</f>
        <v>#REF!</v>
      </c>
      <c r="H521" s="78">
        <f>+H522</f>
        <v>8684.9</v>
      </c>
    </row>
    <row r="522" spans="1:8" s="18" customFormat="1" ht="56.25">
      <c r="A522" s="98" t="s">
        <v>479</v>
      </c>
      <c r="B522" s="30" t="s">
        <v>38</v>
      </c>
      <c r="C522" s="26" t="s">
        <v>20</v>
      </c>
      <c r="D522" s="26" t="s">
        <v>321</v>
      </c>
      <c r="E522" s="33"/>
      <c r="F522" s="124">
        <f>+F527+F523+F525</f>
        <v>9084.9</v>
      </c>
      <c r="G522" s="113">
        <f>+G527+G523+G525</f>
        <v>0</v>
      </c>
      <c r="H522" s="82">
        <f>+H527+H523+H525</f>
        <v>8684.9</v>
      </c>
    </row>
    <row r="523" spans="1:8" s="6" customFormat="1" ht="37.5">
      <c r="A523" s="88" t="s">
        <v>166</v>
      </c>
      <c r="B523" s="30" t="s">
        <v>38</v>
      </c>
      <c r="C523" s="26" t="s">
        <v>20</v>
      </c>
      <c r="D523" s="26" t="s">
        <v>324</v>
      </c>
      <c r="E523" s="31"/>
      <c r="F523" s="124">
        <f>SUM(F524)</f>
        <v>902.1</v>
      </c>
      <c r="G523" s="113"/>
      <c r="H523" s="82">
        <f>SUM(H524)</f>
        <v>902.1</v>
      </c>
    </row>
    <row r="524" spans="1:8" s="36" customFormat="1" ht="20.25">
      <c r="A524" s="88" t="s">
        <v>144</v>
      </c>
      <c r="B524" s="32" t="s">
        <v>38</v>
      </c>
      <c r="C524" s="27" t="s">
        <v>20</v>
      </c>
      <c r="D524" s="26" t="s">
        <v>324</v>
      </c>
      <c r="E524" s="31" t="s">
        <v>145</v>
      </c>
      <c r="F524" s="118">
        <v>902.1</v>
      </c>
      <c r="G524" s="107"/>
      <c r="H524" s="77">
        <v>902.1</v>
      </c>
    </row>
    <row r="525" spans="1:8" s="36" customFormat="1" ht="37.5">
      <c r="A525" s="63" t="s">
        <v>363</v>
      </c>
      <c r="B525" s="32" t="s">
        <v>38</v>
      </c>
      <c r="C525" s="27" t="s">
        <v>20</v>
      </c>
      <c r="D525" s="26" t="s">
        <v>362</v>
      </c>
      <c r="E525" s="31"/>
      <c r="F525" s="119">
        <f>+F526</f>
        <v>300</v>
      </c>
      <c r="G525" s="108">
        <f>+G526</f>
        <v>0</v>
      </c>
      <c r="H525" s="78">
        <f>+H526</f>
        <v>300</v>
      </c>
    </row>
    <row r="526" spans="1:8" s="36" customFormat="1" ht="20.25">
      <c r="A526" s="88" t="s">
        <v>144</v>
      </c>
      <c r="B526" s="32" t="s">
        <v>38</v>
      </c>
      <c r="C526" s="27" t="s">
        <v>20</v>
      </c>
      <c r="D526" s="26" t="s">
        <v>362</v>
      </c>
      <c r="E526" s="31" t="s">
        <v>145</v>
      </c>
      <c r="F526" s="118">
        <v>300</v>
      </c>
      <c r="G526" s="107"/>
      <c r="H526" s="77">
        <v>300</v>
      </c>
    </row>
    <row r="527" spans="1:8" s="12" customFormat="1" ht="20.25">
      <c r="A527" s="86" t="s">
        <v>50</v>
      </c>
      <c r="B527" s="32" t="s">
        <v>38</v>
      </c>
      <c r="C527" s="27" t="s">
        <v>20</v>
      </c>
      <c r="D527" s="27" t="s">
        <v>438</v>
      </c>
      <c r="E527" s="33"/>
      <c r="F527" s="118">
        <f>+F528</f>
        <v>7882.8</v>
      </c>
      <c r="G527" s="107">
        <f>+G528</f>
        <v>0</v>
      </c>
      <c r="H527" s="77">
        <f>+H528</f>
        <v>7482.8</v>
      </c>
    </row>
    <row r="528" spans="1:8" s="12" customFormat="1" ht="37.5">
      <c r="A528" s="63" t="s">
        <v>99</v>
      </c>
      <c r="B528" s="32" t="s">
        <v>38</v>
      </c>
      <c r="C528" s="27" t="s">
        <v>20</v>
      </c>
      <c r="D528" s="26" t="s">
        <v>439</v>
      </c>
      <c r="E528" s="33"/>
      <c r="F528" s="118">
        <f>+F529</f>
        <v>7882.8</v>
      </c>
      <c r="G528" s="107">
        <f>G529</f>
        <v>0</v>
      </c>
      <c r="H528" s="77">
        <f>+H529</f>
        <v>7482.8</v>
      </c>
    </row>
    <row r="529" spans="1:8" s="12" customFormat="1" ht="37.5">
      <c r="A529" s="63" t="s">
        <v>441</v>
      </c>
      <c r="B529" s="32" t="s">
        <v>38</v>
      </c>
      <c r="C529" s="27" t="s">
        <v>20</v>
      </c>
      <c r="D529" s="26" t="s">
        <v>440</v>
      </c>
      <c r="E529" s="33"/>
      <c r="F529" s="118">
        <f>F530</f>
        <v>7882.8</v>
      </c>
      <c r="G529" s="107">
        <f>G530</f>
        <v>0</v>
      </c>
      <c r="H529" s="77">
        <f>H530</f>
        <v>7482.8</v>
      </c>
    </row>
    <row r="530" spans="1:8" s="12" customFormat="1" ht="20.25">
      <c r="A530" s="88" t="s">
        <v>144</v>
      </c>
      <c r="B530" s="32" t="s">
        <v>38</v>
      </c>
      <c r="C530" s="27" t="s">
        <v>20</v>
      </c>
      <c r="D530" s="26" t="s">
        <v>440</v>
      </c>
      <c r="E530" s="33" t="s">
        <v>145</v>
      </c>
      <c r="F530" s="118">
        <v>7882.8</v>
      </c>
      <c r="G530" s="107"/>
      <c r="H530" s="77">
        <v>7482.8</v>
      </c>
    </row>
    <row r="531" spans="1:8" s="15" customFormat="1" ht="20.25">
      <c r="A531" s="87" t="s">
        <v>46</v>
      </c>
      <c r="B531" s="32" t="s">
        <v>38</v>
      </c>
      <c r="C531" s="27" t="s">
        <v>26</v>
      </c>
      <c r="D531" s="27"/>
      <c r="E531" s="33"/>
      <c r="F531" s="119">
        <f>F532</f>
        <v>1019.8</v>
      </c>
      <c r="G531" s="108" t="e">
        <f>G532+#REF!</f>
        <v>#REF!</v>
      </c>
      <c r="H531" s="78">
        <f>H532</f>
        <v>1019.8</v>
      </c>
    </row>
    <row r="532" spans="1:8" s="18" customFormat="1" ht="56.25">
      <c r="A532" s="98" t="s">
        <v>479</v>
      </c>
      <c r="B532" s="30" t="s">
        <v>38</v>
      </c>
      <c r="C532" s="26" t="s">
        <v>26</v>
      </c>
      <c r="D532" s="26" t="s">
        <v>321</v>
      </c>
      <c r="E532" s="33"/>
      <c r="F532" s="124">
        <f>+F543+F547+F533+F537+F539+F552</f>
        <v>1019.8</v>
      </c>
      <c r="G532" s="113">
        <f>+G543+G547+G533+G537+G539+G552</f>
        <v>0</v>
      </c>
      <c r="H532" s="82">
        <f>+H543+H547+H533+H537+H539+H552</f>
        <v>1019.8</v>
      </c>
    </row>
    <row r="533" spans="1:8" s="18" customFormat="1" ht="37.5">
      <c r="A533" s="61" t="s">
        <v>166</v>
      </c>
      <c r="B533" s="32" t="s">
        <v>38</v>
      </c>
      <c r="C533" s="27" t="s">
        <v>26</v>
      </c>
      <c r="D533" s="26" t="s">
        <v>324</v>
      </c>
      <c r="E533" s="31"/>
      <c r="F533" s="119">
        <f>+F534+F536+F535</f>
        <v>50</v>
      </c>
      <c r="G533" s="108">
        <f>+G534+G536+G535</f>
        <v>0</v>
      </c>
      <c r="H533" s="78">
        <f>+H534+H536+H535</f>
        <v>50</v>
      </c>
    </row>
    <row r="534" spans="1:8" s="18" customFormat="1" ht="37.5">
      <c r="A534" s="86" t="s">
        <v>136</v>
      </c>
      <c r="B534" s="32" t="s">
        <v>38</v>
      </c>
      <c r="C534" s="27" t="s">
        <v>26</v>
      </c>
      <c r="D534" s="26" t="s">
        <v>324</v>
      </c>
      <c r="E534" s="31" t="s">
        <v>135</v>
      </c>
      <c r="F534" s="118">
        <v>15</v>
      </c>
      <c r="G534" s="107"/>
      <c r="H534" s="77">
        <v>15</v>
      </c>
    </row>
    <row r="535" spans="1:8" s="18" customFormat="1" ht="20.25">
      <c r="A535" s="87" t="s">
        <v>142</v>
      </c>
      <c r="B535" s="32" t="s">
        <v>38</v>
      </c>
      <c r="C535" s="27" t="s">
        <v>26</v>
      </c>
      <c r="D535" s="26" t="s">
        <v>324</v>
      </c>
      <c r="E535" s="31" t="s">
        <v>143</v>
      </c>
      <c r="F535" s="118">
        <v>15</v>
      </c>
      <c r="G535" s="107"/>
      <c r="H535" s="77">
        <v>15</v>
      </c>
    </row>
    <row r="536" spans="1:8" s="18" customFormat="1" ht="20.25">
      <c r="A536" s="88" t="s">
        <v>144</v>
      </c>
      <c r="B536" s="32" t="s">
        <v>38</v>
      </c>
      <c r="C536" s="27" t="s">
        <v>26</v>
      </c>
      <c r="D536" s="26" t="s">
        <v>324</v>
      </c>
      <c r="E536" s="31" t="s">
        <v>145</v>
      </c>
      <c r="F536" s="118">
        <v>20</v>
      </c>
      <c r="G536" s="107"/>
      <c r="H536" s="77">
        <v>20</v>
      </c>
    </row>
    <row r="537" spans="1:8" s="18" customFormat="1" ht="37.5">
      <c r="A537" s="88" t="s">
        <v>359</v>
      </c>
      <c r="B537" s="32" t="s">
        <v>38</v>
      </c>
      <c r="C537" s="27" t="s">
        <v>26</v>
      </c>
      <c r="D537" s="26" t="s">
        <v>360</v>
      </c>
      <c r="E537" s="31"/>
      <c r="F537" s="119">
        <f>+F538</f>
        <v>25</v>
      </c>
      <c r="G537" s="108">
        <f>+G538</f>
        <v>0</v>
      </c>
      <c r="H537" s="78">
        <f>+H538</f>
        <v>25</v>
      </c>
    </row>
    <row r="538" spans="1:8" s="18" customFormat="1" ht="37.5">
      <c r="A538" s="86" t="s">
        <v>136</v>
      </c>
      <c r="B538" s="32" t="s">
        <v>38</v>
      </c>
      <c r="C538" s="27" t="s">
        <v>26</v>
      </c>
      <c r="D538" s="26" t="s">
        <v>360</v>
      </c>
      <c r="E538" s="31" t="s">
        <v>135</v>
      </c>
      <c r="F538" s="118">
        <v>25</v>
      </c>
      <c r="G538" s="107"/>
      <c r="H538" s="77">
        <v>25</v>
      </c>
    </row>
    <row r="539" spans="1:8" s="18" customFormat="1" ht="20.25">
      <c r="A539" s="61" t="s">
        <v>418</v>
      </c>
      <c r="B539" s="32" t="s">
        <v>38</v>
      </c>
      <c r="C539" s="27" t="s">
        <v>26</v>
      </c>
      <c r="D539" s="26" t="s">
        <v>361</v>
      </c>
      <c r="E539" s="31"/>
      <c r="F539" s="119">
        <f>+F540+F541+F542</f>
        <v>218</v>
      </c>
      <c r="G539" s="108">
        <f>+G540+G541</f>
        <v>0</v>
      </c>
      <c r="H539" s="78">
        <f>+H540+H541+H542</f>
        <v>218</v>
      </c>
    </row>
    <row r="540" spans="1:8" s="18" customFormat="1" ht="20.25">
      <c r="A540" s="86" t="s">
        <v>395</v>
      </c>
      <c r="B540" s="32" t="s">
        <v>38</v>
      </c>
      <c r="C540" s="27" t="s">
        <v>26</v>
      </c>
      <c r="D540" s="26" t="s">
        <v>361</v>
      </c>
      <c r="E540" s="31" t="s">
        <v>141</v>
      </c>
      <c r="F540" s="118">
        <v>25</v>
      </c>
      <c r="G540" s="107"/>
      <c r="H540" s="77">
        <v>25</v>
      </c>
    </row>
    <row r="541" spans="1:8" s="18" customFormat="1" ht="37.5">
      <c r="A541" s="87" t="s">
        <v>148</v>
      </c>
      <c r="B541" s="32" t="s">
        <v>38</v>
      </c>
      <c r="C541" s="27" t="s">
        <v>26</v>
      </c>
      <c r="D541" s="26" t="s">
        <v>361</v>
      </c>
      <c r="E541" s="31" t="s">
        <v>149</v>
      </c>
      <c r="F541" s="118">
        <v>168</v>
      </c>
      <c r="G541" s="107"/>
      <c r="H541" s="77">
        <v>168</v>
      </c>
    </row>
    <row r="542" spans="1:8" s="18" customFormat="1" ht="20.25">
      <c r="A542" s="88" t="s">
        <v>144</v>
      </c>
      <c r="B542" s="32" t="s">
        <v>38</v>
      </c>
      <c r="C542" s="27" t="s">
        <v>26</v>
      </c>
      <c r="D542" s="26" t="s">
        <v>361</v>
      </c>
      <c r="E542" s="31" t="s">
        <v>145</v>
      </c>
      <c r="F542" s="118">
        <v>25</v>
      </c>
      <c r="G542" s="107"/>
      <c r="H542" s="77">
        <v>25</v>
      </c>
    </row>
    <row r="543" spans="1:8" s="16" customFormat="1" ht="37.5">
      <c r="A543" s="61" t="s">
        <v>93</v>
      </c>
      <c r="B543" s="32" t="s">
        <v>38</v>
      </c>
      <c r="C543" s="27" t="s">
        <v>26</v>
      </c>
      <c r="D543" s="26" t="s">
        <v>325</v>
      </c>
      <c r="E543" s="31"/>
      <c r="F543" s="119">
        <f>+F545+F544+F546</f>
        <v>16.8</v>
      </c>
      <c r="G543" s="108">
        <f>+G545+G544+G546</f>
        <v>0</v>
      </c>
      <c r="H543" s="78">
        <f>+H545+H544+H546</f>
        <v>16.8</v>
      </c>
    </row>
    <row r="544" spans="1:8" s="16" customFormat="1" ht="20.25">
      <c r="A544" s="86" t="s">
        <v>395</v>
      </c>
      <c r="B544" s="32" t="s">
        <v>38</v>
      </c>
      <c r="C544" s="27" t="s">
        <v>26</v>
      </c>
      <c r="D544" s="26" t="s">
        <v>325</v>
      </c>
      <c r="E544" s="31" t="s">
        <v>141</v>
      </c>
      <c r="F544" s="118">
        <v>3.9</v>
      </c>
      <c r="G544" s="107"/>
      <c r="H544" s="77">
        <v>3.9</v>
      </c>
    </row>
    <row r="545" spans="1:8" s="36" customFormat="1" ht="37.5">
      <c r="A545" s="86" t="s">
        <v>136</v>
      </c>
      <c r="B545" s="32" t="s">
        <v>38</v>
      </c>
      <c r="C545" s="27" t="s">
        <v>26</v>
      </c>
      <c r="D545" s="26" t="s">
        <v>325</v>
      </c>
      <c r="E545" s="31" t="s">
        <v>135</v>
      </c>
      <c r="F545" s="118">
        <v>8.2</v>
      </c>
      <c r="G545" s="107"/>
      <c r="H545" s="77">
        <v>8.2</v>
      </c>
    </row>
    <row r="546" spans="1:8" s="36" customFormat="1" ht="20.25">
      <c r="A546" s="87" t="s">
        <v>142</v>
      </c>
      <c r="B546" s="32" t="s">
        <v>38</v>
      </c>
      <c r="C546" s="27" t="s">
        <v>26</v>
      </c>
      <c r="D546" s="26" t="s">
        <v>325</v>
      </c>
      <c r="E546" s="31" t="s">
        <v>143</v>
      </c>
      <c r="F546" s="118">
        <v>4.7</v>
      </c>
      <c r="G546" s="107"/>
      <c r="H546" s="77">
        <v>4.7</v>
      </c>
    </row>
    <row r="547" spans="1:8" s="16" customFormat="1" ht="37.5">
      <c r="A547" s="63" t="s">
        <v>94</v>
      </c>
      <c r="B547" s="32" t="s">
        <v>38</v>
      </c>
      <c r="C547" s="27" t="s">
        <v>26</v>
      </c>
      <c r="D547" s="26" t="s">
        <v>323</v>
      </c>
      <c r="E547" s="31"/>
      <c r="F547" s="119">
        <f>+F549+F551+F548+F550</f>
        <v>460</v>
      </c>
      <c r="G547" s="108">
        <f>+G549+G551+G548+G550</f>
        <v>0</v>
      </c>
      <c r="H547" s="78">
        <f>+H549+H551+H548+H550</f>
        <v>460</v>
      </c>
    </row>
    <row r="548" spans="1:8" s="16" customFormat="1" ht="20.25">
      <c r="A548" s="86" t="s">
        <v>395</v>
      </c>
      <c r="B548" s="32" t="s">
        <v>38</v>
      </c>
      <c r="C548" s="27" t="s">
        <v>26</v>
      </c>
      <c r="D548" s="26" t="s">
        <v>323</v>
      </c>
      <c r="E548" s="31" t="s">
        <v>141</v>
      </c>
      <c r="F548" s="118">
        <v>70</v>
      </c>
      <c r="G548" s="107"/>
      <c r="H548" s="77">
        <v>70</v>
      </c>
    </row>
    <row r="549" spans="1:8" s="36" customFormat="1" ht="37.5">
      <c r="A549" s="86" t="s">
        <v>136</v>
      </c>
      <c r="B549" s="32" t="s">
        <v>38</v>
      </c>
      <c r="C549" s="27" t="s">
        <v>26</v>
      </c>
      <c r="D549" s="26" t="s">
        <v>323</v>
      </c>
      <c r="E549" s="31" t="s">
        <v>135</v>
      </c>
      <c r="F549" s="118">
        <v>210</v>
      </c>
      <c r="G549" s="107"/>
      <c r="H549" s="77">
        <v>210</v>
      </c>
    </row>
    <row r="550" spans="1:8" s="36" customFormat="1" ht="20.25">
      <c r="A550" s="87" t="s">
        <v>142</v>
      </c>
      <c r="B550" s="32" t="s">
        <v>38</v>
      </c>
      <c r="C550" s="27" t="s">
        <v>26</v>
      </c>
      <c r="D550" s="26" t="s">
        <v>323</v>
      </c>
      <c r="E550" s="31" t="s">
        <v>143</v>
      </c>
      <c r="F550" s="118">
        <v>30</v>
      </c>
      <c r="G550" s="107"/>
      <c r="H550" s="77">
        <v>30</v>
      </c>
    </row>
    <row r="551" spans="1:8" s="36" customFormat="1" ht="20.25">
      <c r="A551" s="88" t="s">
        <v>144</v>
      </c>
      <c r="B551" s="32" t="s">
        <v>38</v>
      </c>
      <c r="C551" s="27" t="s">
        <v>26</v>
      </c>
      <c r="D551" s="26" t="s">
        <v>323</v>
      </c>
      <c r="E551" s="31" t="s">
        <v>145</v>
      </c>
      <c r="F551" s="118">
        <v>150</v>
      </c>
      <c r="G551" s="107"/>
      <c r="H551" s="77">
        <v>150</v>
      </c>
    </row>
    <row r="552" spans="1:8" s="64" customFormat="1" ht="20.25">
      <c r="A552" s="88" t="s">
        <v>419</v>
      </c>
      <c r="B552" s="32" t="s">
        <v>38</v>
      </c>
      <c r="C552" s="27" t="s">
        <v>26</v>
      </c>
      <c r="D552" s="26" t="s">
        <v>420</v>
      </c>
      <c r="E552" s="31"/>
      <c r="F552" s="118">
        <f>SUM(F553)</f>
        <v>250</v>
      </c>
      <c r="G552" s="107"/>
      <c r="H552" s="77">
        <f>SUM(H553)</f>
        <v>250</v>
      </c>
    </row>
    <row r="553" spans="1:8" s="36" customFormat="1" ht="20.25">
      <c r="A553" s="88" t="s">
        <v>144</v>
      </c>
      <c r="B553" s="32" t="s">
        <v>38</v>
      </c>
      <c r="C553" s="27" t="s">
        <v>26</v>
      </c>
      <c r="D553" s="26" t="s">
        <v>420</v>
      </c>
      <c r="E553" s="31" t="s">
        <v>145</v>
      </c>
      <c r="F553" s="118">
        <v>250</v>
      </c>
      <c r="G553" s="107"/>
      <c r="H553" s="77">
        <v>250</v>
      </c>
    </row>
    <row r="554" spans="1:8" s="15" customFormat="1" ht="20.25">
      <c r="A554" s="87" t="s">
        <v>47</v>
      </c>
      <c r="B554" s="32" t="s">
        <v>38</v>
      </c>
      <c r="C554" s="27" t="s">
        <v>30</v>
      </c>
      <c r="D554" s="27"/>
      <c r="E554" s="33"/>
      <c r="F554" s="119">
        <f>+F555</f>
        <v>960</v>
      </c>
      <c r="G554" s="108">
        <f>+G555</f>
        <v>0</v>
      </c>
      <c r="H554" s="78">
        <f>+H555</f>
        <v>960</v>
      </c>
    </row>
    <row r="555" spans="1:8" s="18" customFormat="1" ht="56.25">
      <c r="A555" s="98" t="s">
        <v>479</v>
      </c>
      <c r="B555" s="32" t="s">
        <v>38</v>
      </c>
      <c r="C555" s="27" t="s">
        <v>30</v>
      </c>
      <c r="D555" s="26" t="s">
        <v>321</v>
      </c>
      <c r="E555" s="33"/>
      <c r="F555" s="119">
        <f>+F556+F560</f>
        <v>960</v>
      </c>
      <c r="G555" s="108">
        <f>+G556</f>
        <v>0</v>
      </c>
      <c r="H555" s="78">
        <f>+H556+H560</f>
        <v>960</v>
      </c>
    </row>
    <row r="556" spans="1:8" s="16" customFormat="1" ht="75">
      <c r="A556" s="61" t="s">
        <v>121</v>
      </c>
      <c r="B556" s="32" t="s">
        <v>38</v>
      </c>
      <c r="C556" s="27" t="s">
        <v>30</v>
      </c>
      <c r="D556" s="26" t="s">
        <v>322</v>
      </c>
      <c r="E556" s="33"/>
      <c r="F556" s="119">
        <f>+F558+F559+F557</f>
        <v>885</v>
      </c>
      <c r="G556" s="108">
        <f>+G558+G559+G557</f>
        <v>0</v>
      </c>
      <c r="H556" s="78">
        <f>+H558+H559+H557</f>
        <v>885</v>
      </c>
    </row>
    <row r="557" spans="1:8" s="16" customFormat="1" ht="20.25">
      <c r="A557" s="86" t="s">
        <v>395</v>
      </c>
      <c r="B557" s="32" t="s">
        <v>38</v>
      </c>
      <c r="C557" s="27" t="s">
        <v>26</v>
      </c>
      <c r="D557" s="26" t="s">
        <v>322</v>
      </c>
      <c r="E557" s="31" t="s">
        <v>141</v>
      </c>
      <c r="F557" s="118">
        <v>360</v>
      </c>
      <c r="G557" s="107"/>
      <c r="H557" s="77">
        <v>360</v>
      </c>
    </row>
    <row r="558" spans="1:8" s="36" customFormat="1" ht="37.5">
      <c r="A558" s="86" t="s">
        <v>136</v>
      </c>
      <c r="B558" s="32" t="s">
        <v>38</v>
      </c>
      <c r="C558" s="27" t="s">
        <v>30</v>
      </c>
      <c r="D558" s="26" t="s">
        <v>322</v>
      </c>
      <c r="E558" s="33" t="s">
        <v>135</v>
      </c>
      <c r="F558" s="118">
        <v>65</v>
      </c>
      <c r="G558" s="107"/>
      <c r="H558" s="77">
        <v>65</v>
      </c>
    </row>
    <row r="559" spans="1:8" s="36" customFormat="1" ht="20.25">
      <c r="A559" s="88" t="s">
        <v>144</v>
      </c>
      <c r="B559" s="32" t="s">
        <v>38</v>
      </c>
      <c r="C559" s="27" t="s">
        <v>30</v>
      </c>
      <c r="D559" s="26" t="s">
        <v>322</v>
      </c>
      <c r="E559" s="33" t="s">
        <v>145</v>
      </c>
      <c r="F559" s="118">
        <v>460</v>
      </c>
      <c r="G559" s="107"/>
      <c r="H559" s="77">
        <v>460</v>
      </c>
    </row>
    <row r="560" spans="1:8" s="36" customFormat="1" ht="37.5">
      <c r="A560" s="63" t="s">
        <v>363</v>
      </c>
      <c r="B560" s="32" t="s">
        <v>38</v>
      </c>
      <c r="C560" s="27" t="s">
        <v>30</v>
      </c>
      <c r="D560" s="26" t="s">
        <v>362</v>
      </c>
      <c r="E560" s="33"/>
      <c r="F560" s="119">
        <f>+F561</f>
        <v>75</v>
      </c>
      <c r="G560" s="108">
        <f>+G561</f>
        <v>0</v>
      </c>
      <c r="H560" s="78">
        <f>+H561</f>
        <v>75</v>
      </c>
    </row>
    <row r="561" spans="1:8" s="36" customFormat="1" ht="37.5">
      <c r="A561" s="86" t="s">
        <v>136</v>
      </c>
      <c r="B561" s="32" t="s">
        <v>38</v>
      </c>
      <c r="C561" s="27" t="s">
        <v>30</v>
      </c>
      <c r="D561" s="26" t="s">
        <v>362</v>
      </c>
      <c r="E561" s="33" t="s">
        <v>135</v>
      </c>
      <c r="F561" s="118">
        <v>75</v>
      </c>
      <c r="G561" s="107"/>
      <c r="H561" s="77">
        <v>75</v>
      </c>
    </row>
    <row r="562" spans="1:8" s="17" customFormat="1" ht="56.25">
      <c r="A562" s="102" t="s">
        <v>447</v>
      </c>
      <c r="B562" s="73" t="s">
        <v>60</v>
      </c>
      <c r="C562" s="74" t="s">
        <v>21</v>
      </c>
      <c r="D562" s="74"/>
      <c r="E562" s="75"/>
      <c r="F562" s="125">
        <f>+F563+F570</f>
        <v>55447.299999999996</v>
      </c>
      <c r="G562" s="114">
        <f>+G563+G570</f>
        <v>0</v>
      </c>
      <c r="H562" s="83">
        <f>+H563+H570</f>
        <v>54825.8</v>
      </c>
    </row>
    <row r="563" spans="1:8" s="15" customFormat="1" ht="60.75" customHeight="1">
      <c r="A563" s="62" t="s">
        <v>64</v>
      </c>
      <c r="B563" s="32" t="s">
        <v>60</v>
      </c>
      <c r="C563" s="27" t="s">
        <v>20</v>
      </c>
      <c r="D563" s="27"/>
      <c r="E563" s="33"/>
      <c r="F563" s="119">
        <f aca="true" t="shared" si="25" ref="F563:H564">+F564</f>
        <v>37087.2</v>
      </c>
      <c r="G563" s="108">
        <f t="shared" si="25"/>
        <v>0</v>
      </c>
      <c r="H563" s="78">
        <f t="shared" si="25"/>
        <v>36670.6</v>
      </c>
    </row>
    <row r="564" spans="1:8" s="18" customFormat="1" ht="56.25">
      <c r="A564" s="62" t="s">
        <v>176</v>
      </c>
      <c r="B564" s="32" t="s">
        <v>60</v>
      </c>
      <c r="C564" s="27" t="s">
        <v>20</v>
      </c>
      <c r="D564" s="27" t="s">
        <v>177</v>
      </c>
      <c r="E564" s="33"/>
      <c r="F564" s="119">
        <f t="shared" si="25"/>
        <v>37087.2</v>
      </c>
      <c r="G564" s="108">
        <f t="shared" si="25"/>
        <v>0</v>
      </c>
      <c r="H564" s="78">
        <f t="shared" si="25"/>
        <v>36670.6</v>
      </c>
    </row>
    <row r="565" spans="1:8" s="15" customFormat="1" ht="56.25">
      <c r="A565" s="62" t="s">
        <v>203</v>
      </c>
      <c r="B565" s="32" t="s">
        <v>60</v>
      </c>
      <c r="C565" s="27" t="s">
        <v>20</v>
      </c>
      <c r="D565" s="27" t="s">
        <v>204</v>
      </c>
      <c r="E565" s="33"/>
      <c r="F565" s="119">
        <f>+F566+F568</f>
        <v>37087.2</v>
      </c>
      <c r="G565" s="108">
        <f>+G566+G568</f>
        <v>0</v>
      </c>
      <c r="H565" s="78">
        <f>+H566+H568</f>
        <v>36670.6</v>
      </c>
    </row>
    <row r="566" spans="1:8" s="16" customFormat="1" ht="37.5">
      <c r="A566" s="62" t="s">
        <v>205</v>
      </c>
      <c r="B566" s="32" t="s">
        <v>60</v>
      </c>
      <c r="C566" s="27" t="s">
        <v>20</v>
      </c>
      <c r="D566" s="27" t="s">
        <v>206</v>
      </c>
      <c r="E566" s="33"/>
      <c r="F566" s="119">
        <f>+F567</f>
        <v>30515</v>
      </c>
      <c r="G566" s="108">
        <f>+G567</f>
        <v>0</v>
      </c>
      <c r="H566" s="78">
        <f>+H567</f>
        <v>29831.9</v>
      </c>
    </row>
    <row r="567" spans="1:8" s="36" customFormat="1" ht="20.25">
      <c r="A567" s="87" t="s">
        <v>70</v>
      </c>
      <c r="B567" s="32" t="s">
        <v>60</v>
      </c>
      <c r="C567" s="27" t="s">
        <v>20</v>
      </c>
      <c r="D567" s="27" t="s">
        <v>206</v>
      </c>
      <c r="E567" s="33" t="s">
        <v>155</v>
      </c>
      <c r="F567" s="118">
        <v>30515</v>
      </c>
      <c r="G567" s="107"/>
      <c r="H567" s="77">
        <v>29831.9</v>
      </c>
    </row>
    <row r="568" spans="1:8" s="16" customFormat="1" ht="150">
      <c r="A568" s="63" t="s">
        <v>112</v>
      </c>
      <c r="B568" s="32" t="s">
        <v>60</v>
      </c>
      <c r="C568" s="27" t="s">
        <v>20</v>
      </c>
      <c r="D568" s="27" t="s">
        <v>207</v>
      </c>
      <c r="E568" s="33"/>
      <c r="F568" s="119">
        <f>+F569</f>
        <v>6572.2</v>
      </c>
      <c r="G568" s="108">
        <f>+G569</f>
        <v>0</v>
      </c>
      <c r="H568" s="78">
        <f>+H569</f>
        <v>6838.7</v>
      </c>
    </row>
    <row r="569" spans="1:8" s="12" customFormat="1" ht="20.25">
      <c r="A569" s="87" t="s">
        <v>70</v>
      </c>
      <c r="B569" s="32" t="s">
        <v>60</v>
      </c>
      <c r="C569" s="27" t="s">
        <v>20</v>
      </c>
      <c r="D569" s="27" t="s">
        <v>207</v>
      </c>
      <c r="E569" s="33" t="s">
        <v>155</v>
      </c>
      <c r="F569" s="118">
        <v>6572.2</v>
      </c>
      <c r="G569" s="107"/>
      <c r="H569" s="77">
        <v>6838.7</v>
      </c>
    </row>
    <row r="570" spans="1:8" s="10" customFormat="1" ht="20.25">
      <c r="A570" s="62" t="s">
        <v>65</v>
      </c>
      <c r="B570" s="32" t="s">
        <v>60</v>
      </c>
      <c r="C570" s="27" t="s">
        <v>26</v>
      </c>
      <c r="D570" s="27"/>
      <c r="E570" s="33"/>
      <c r="F570" s="119">
        <f aca="true" t="shared" si="26" ref="F570:H573">+F571</f>
        <v>18360.1</v>
      </c>
      <c r="G570" s="108">
        <f t="shared" si="26"/>
        <v>0</v>
      </c>
      <c r="H570" s="78">
        <f t="shared" si="26"/>
        <v>18155.2</v>
      </c>
    </row>
    <row r="571" spans="1:8" s="9" customFormat="1" ht="56.25">
      <c r="A571" s="62" t="s">
        <v>176</v>
      </c>
      <c r="B571" s="32" t="s">
        <v>60</v>
      </c>
      <c r="C571" s="27" t="s">
        <v>26</v>
      </c>
      <c r="D571" s="27" t="s">
        <v>177</v>
      </c>
      <c r="E571" s="33"/>
      <c r="F571" s="119">
        <f t="shared" si="26"/>
        <v>18360.1</v>
      </c>
      <c r="G571" s="108">
        <f t="shared" si="26"/>
        <v>0</v>
      </c>
      <c r="H571" s="78">
        <f t="shared" si="26"/>
        <v>18155.2</v>
      </c>
    </row>
    <row r="572" spans="1:8" s="10" customFormat="1" ht="56.25">
      <c r="A572" s="62" t="s">
        <v>203</v>
      </c>
      <c r="B572" s="32" t="s">
        <v>60</v>
      </c>
      <c r="C572" s="27" t="s">
        <v>26</v>
      </c>
      <c r="D572" s="27" t="s">
        <v>204</v>
      </c>
      <c r="E572" s="33"/>
      <c r="F572" s="119">
        <f t="shared" si="26"/>
        <v>18360.1</v>
      </c>
      <c r="G572" s="108">
        <f t="shared" si="26"/>
        <v>0</v>
      </c>
      <c r="H572" s="78">
        <f t="shared" si="26"/>
        <v>18155.2</v>
      </c>
    </row>
    <row r="573" spans="1:8" s="5" customFormat="1" ht="37.5">
      <c r="A573" s="90" t="s">
        <v>71</v>
      </c>
      <c r="B573" s="32" t="s">
        <v>60</v>
      </c>
      <c r="C573" s="27" t="s">
        <v>26</v>
      </c>
      <c r="D573" s="27" t="s">
        <v>208</v>
      </c>
      <c r="E573" s="33"/>
      <c r="F573" s="119">
        <f t="shared" si="26"/>
        <v>18360.1</v>
      </c>
      <c r="G573" s="108">
        <f t="shared" si="26"/>
        <v>0</v>
      </c>
      <c r="H573" s="78">
        <f t="shared" si="26"/>
        <v>18155.2</v>
      </c>
    </row>
    <row r="574" spans="1:8" s="12" customFormat="1" ht="20.25">
      <c r="A574" s="87" t="s">
        <v>70</v>
      </c>
      <c r="B574" s="32" t="s">
        <v>60</v>
      </c>
      <c r="C574" s="27" t="s">
        <v>26</v>
      </c>
      <c r="D574" s="27" t="s">
        <v>208</v>
      </c>
      <c r="E574" s="33" t="s">
        <v>155</v>
      </c>
      <c r="F574" s="118">
        <v>18360.1</v>
      </c>
      <c r="G574" s="107"/>
      <c r="H574" s="77">
        <v>18155.2</v>
      </c>
    </row>
    <row r="575" spans="1:8" s="12" customFormat="1" ht="21" thickBot="1">
      <c r="A575" s="132" t="s">
        <v>462</v>
      </c>
      <c r="B575" s="129"/>
      <c r="C575" s="130"/>
      <c r="D575" s="130"/>
      <c r="E575" s="131"/>
      <c r="F575" s="133">
        <v>49498.4</v>
      </c>
      <c r="G575" s="134"/>
      <c r="H575" s="135">
        <v>48299.8</v>
      </c>
    </row>
    <row r="576" spans="1:8" s="8" customFormat="1" ht="36" customHeight="1" thickBot="1">
      <c r="A576" s="128" t="s">
        <v>4</v>
      </c>
      <c r="B576" s="34"/>
      <c r="C576" s="28"/>
      <c r="D576" s="29"/>
      <c r="E576" s="35"/>
      <c r="F576" s="126">
        <f>+F7+F184+F205+F254+F269+F403+F448+F463+F520+F562+F575</f>
        <v>1325824.2999999998</v>
      </c>
      <c r="G576" s="127" t="e">
        <f>+G7+G184+G205+G254+#REF!+G269+G403+G448+G463+G520+#REF!+G562</f>
        <v>#REF!</v>
      </c>
      <c r="H576" s="126">
        <f>+H7+H184+H205+H254+H269+H403+H448+H463+H520+H562+H575</f>
        <v>1328769.3000000003</v>
      </c>
    </row>
    <row r="577" ht="15">
      <c r="A577" s="3"/>
    </row>
    <row r="578" ht="15">
      <c r="A578" s="3"/>
    </row>
  </sheetData>
  <sheetProtection/>
  <mergeCells count="9">
    <mergeCell ref="H5:H6"/>
    <mergeCell ref="E1:H1"/>
    <mergeCell ref="A3:H3"/>
    <mergeCell ref="A5:A6"/>
    <mergeCell ref="B5:B6"/>
    <mergeCell ref="C5:C6"/>
    <mergeCell ref="D5:D6"/>
    <mergeCell ref="E5:E6"/>
    <mergeCell ref="F5:F6"/>
  </mergeCells>
  <printOptions/>
  <pageMargins left="0.52" right="0.3" top="0.2755905511811024" bottom="0.2362204724409449" header="0.15748031496062992" footer="0.15748031496062992"/>
  <pageSetup fitToHeight="3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2017-11-14T13:31:21Z</cp:lastPrinted>
  <dcterms:created xsi:type="dcterms:W3CDTF">1999-06-08T04:12:56Z</dcterms:created>
  <dcterms:modified xsi:type="dcterms:W3CDTF">2017-12-08T10:39:46Z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